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updateLinks="never"/>
  <bookViews>
    <workbookView windowWidth="28800" windowHeight="11790" firstSheet="9" activeTab="13"/>
  </bookViews>
  <sheets>
    <sheet name="封面" sheetId="115" r:id="rId1"/>
    <sheet name="资产负债匹配指标预警报表(人身保险公司)" sheetId="120" r:id="rId2"/>
    <sheet name="目录" sheetId="65" r:id="rId3"/>
    <sheet name="评估频率和填报频率" sheetId="113" r:id="rId4"/>
    <sheet name="表1-1 资产配置状况" sheetId="27" r:id="rId5"/>
    <sheet name="表1-2 资产信用状况" sheetId="102" r:id="rId6"/>
    <sheet name="表1-3 负债产品信息" sheetId="103" r:id="rId7"/>
    <sheet name="表2-1 期限结构匹配测试_利率风险对冲率" sheetId="99" r:id="rId8"/>
    <sheet name="表2-2 期限结构匹配测试_基点价值变动率" sheetId="100" r:id="rId9"/>
    <sheet name="表3-1 成本收益匹配状况" sheetId="117" r:id="rId10"/>
    <sheet name="表3-2 成本收益匹配压力测试" sheetId="70" r:id="rId11"/>
    <sheet name="表4-1 流动性覆盖率" sheetId="119" r:id="rId12"/>
    <sheet name="表4-2 流动性匹配率" sheetId="118" r:id="rId13"/>
    <sheet name="不良资产备注" sheetId="116" r:id="rId14"/>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age2">[1]Inputs!$E$14</definedName>
    <definedName name="_xlnm._FilterDatabase" localSheetId="2" hidden="1">目录!$A$2:$C$9</definedName>
    <definedName name="ACTUAL_PLAN">[2]RANGES!$F$5:$F$6</definedName>
    <definedName name="ADD_CRD">[1]Inputs!$C$34:$D$44</definedName>
    <definedName name="ADD_CRD_EOY">[1]OTHER_BEN!$A$17:$IV$27</definedName>
    <definedName name="ADMIN_CHRG">[1]Inputs!$D$92</definedName>
    <definedName name="AGE">[1]Inputs!$D$14</definedName>
    <definedName name="ANN_ANN">[1]Inputs!$D$52</definedName>
    <definedName name="ANN_CHRG">[1]Inputs!$D$89</definedName>
    <definedName name="ANN_DEF_PER">[1]Inputs!$D$55</definedName>
    <definedName name="ANN_FREQ">[1]Inputs!$D$53</definedName>
    <definedName name="ANN_GUAR_PER">[1]Inputs!$D$54</definedName>
    <definedName name="ANN_TIME">[1]Inputs!$D$56</definedName>
    <definedName name="AP">[1]Inputs!$D$19</definedName>
    <definedName name="AP_LOAD_DEDUCT">[1]Expenses!$A$21:$IV$28</definedName>
    <definedName name="Asset_CHRG">[1]Inputs!$D$91</definedName>
    <definedName name="BCOMM_COL">'[1]Basic Comm'!$A$1:$IV$1</definedName>
    <definedName name="BCOMM_TBL">'[1]Basic Comm'!$A$2:$IV$65536</definedName>
    <definedName name="boolean">'[3]Database-下拉框'!$B$2:$B$3</definedName>
    <definedName name="CD_ACC_RATE_MTH">[1]Inputs!$E$114</definedName>
    <definedName name="CD_PAY">[1]Inputs!$D$115</definedName>
    <definedName name="CD_RATE">[1]Inputs!$D$112</definedName>
    <definedName name="CD_WD">[1]Inputs!$D$113</definedName>
    <definedName name="CIRC_FPT_ADJ">[1]Reserve!$W$5</definedName>
    <definedName name="CIRC_SA_LOAD">[1]Inputs!$D$198</definedName>
    <definedName name="comm">[1]Inputs!$C$81:$F$87</definedName>
    <definedName name="COMPANY">[2]RANGES!$E$5</definedName>
    <definedName name="ConstructionTotal">'[4]Expenditures Over Time'!$D$35</definedName>
    <definedName name="COST_SORT">'[2]Dashboard data'!$F$70:$H$99</definedName>
    <definedName name="CY">[2]RANGES!$G$6</definedName>
    <definedName name="CY_COST">'[2]P&amp;L (CY Act)'!$B$39:$T$69</definedName>
    <definedName name="CY_EXPENSE">'[2]P&amp;L (CY Act)'!$B$73:$T$103</definedName>
    <definedName name="CY_PROFIT">'[2]P&amp;L (CY Act)'!$B$106:$T$106</definedName>
    <definedName name="CY_SALES">'[2]P&amp;L (CY Act)'!$B$5:$T$35</definedName>
    <definedName name="DB_PERIOD">[2]RANGES!$L$5</definedName>
    <definedName name="DB_STRUC">[1]Inputs!$D$46</definedName>
    <definedName name="DB_TITLE">[2]RANGES!$O$5</definedName>
    <definedName name="DB_YEAR">[2]RANGES!$N$5</definedName>
    <definedName name="DB_YEARS">[2]RANGES!$M$5:$M$6</definedName>
    <definedName name="DMORT">[1]Inputs!$D$122</definedName>
    <definedName name="EXP_COL">[1]Expenses!$A$1:$IV$1</definedName>
    <definedName name="EXP_FUND">[1]Inputs!$D$73</definedName>
    <definedName name="EXP_FUND_PER">[1]Inputs!$D$74</definedName>
    <definedName name="EXP_LOAD">[1]Inputs!$D$77</definedName>
    <definedName name="EXP_PANN">[1]Inputs!$D$72</definedName>
    <definedName name="EXP_PP">[1]Inputs!$D$71</definedName>
    <definedName name="EXP_TBL">[1]Expenses!$A$2:$IV$65536</definedName>
    <definedName name="EXPENSE_SORT">'[2]Dashboard data'!$J$70:$L$99</definedName>
    <definedName name="FY_NP">[1]Reserve!$Z$1</definedName>
    <definedName name="FY_SURR_NP">[1]CSV!$Z$1</definedName>
    <definedName name="haoma">INDIRECT("支票填写!$d$3:$d$"&amp;COUNTA([5]支票填写!$D$1:$D$65536)+1)</definedName>
    <definedName name="IE_PP">[1]Inputs!$D$68</definedName>
    <definedName name="IE_PREM">[1]Inputs!$E$68</definedName>
    <definedName name="INFLATION">[1]Inputs!$D$75</definedName>
    <definedName name="InstallTotal">'[4]Expenditures Over Time'!$D$11</definedName>
    <definedName name="INT">[1]Inputs!$D$219</definedName>
    <definedName name="INT_LOAD_SCN">[1]Inputs!$D$223</definedName>
    <definedName name="JL">[1]Inputs!$D$10</definedName>
    <definedName name="LAPSE_ASS_TBL">[1]Lapse!$A$2:$IV$65536</definedName>
    <definedName name="LAPSE_COL">[1]Lapse!$A$1:$IV$1</definedName>
    <definedName name="LAPSE_LOAD_SCN">[1]Inputs!$D$157</definedName>
    <definedName name="LAPSE_RATE_COL">[1]Lapse_Rate!$A$1:$IV$1</definedName>
    <definedName name="LAPSE_RATE_TBL">[1]Lapse_Rate!$A$2:$IV$65536</definedName>
    <definedName name="LAPSE_TBL">[1]Inputs!$C$139:$D$152</definedName>
    <definedName name="LAPSE_TIME">[1]Inputs!$D$132</definedName>
    <definedName name="LR01_D1.1.1_报告期的实际净现金流">'[6]Database-分值计算'!$B$917:$C$918</definedName>
    <definedName name="LR01_D1.1.2.1_在基本情景下未来预计净现金流_财产险和再保险公司">'[6]Database-分值计算'!$B$919:$C$920</definedName>
    <definedName name="LR01_D1.1.2.3_在基本情景下未来预计净现金流_人身险公司_报告日后第1年">'[6]Database-分值计算'!$B$921:$C$922</definedName>
    <definedName name="LR01_D1.1.2.4_在基本情景下未来预计净现金流_人身险公司_报告日后第2年和第3年">'[6]Database-分值计算'!$B$923:$C$924</definedName>
    <definedName name="LR01_D1.1.3.1_在压力情景下未来预计净现金流_财产险和再保险公司">'[6]Database-分值计算'!$B$925:$C$926</definedName>
    <definedName name="LR01_D1.1.3.3_在压力情景下未来预计净现金流_人身险公司_报告日后第1年">'[6]Database-分值计算'!$B$927:$C$928</definedName>
    <definedName name="LR01_D1.1.3.4_在压力情景下未来预计净现金流_人身险公司_报告日后第2年和第3年">'[6]Database-分值计算'!$B$929:$C$930</definedName>
    <definedName name="LR01_D1.2.2_综合流动比率_财产险和再保险公司">'[6]Database-分值计算'!$B$931:$C$932</definedName>
    <definedName name="LR01_D1.2.4_综合流动比率_人身险公司">'[6]Database-分值计算'!$B$933:$C$934</definedName>
    <definedName name="LR01_D1.3_流动性覆盖率">'[6]Database-分值计算'!$B$935:$C$939</definedName>
    <definedName name="MAT_BASE_BEN">[1]Inputs!$D$48</definedName>
    <definedName name="MAT_MULT">[1]Inputs!$D$47</definedName>
    <definedName name="MAT_MULT_COL">[1]OTHER_BEN!$A$1:$IV$1</definedName>
    <definedName name="MAT_MULT_TBL">[1]OTHER_BEN!$A$2:$IV$65536</definedName>
    <definedName name="MAX_MORT_IMPROVE">[1]Inputs!$D$125</definedName>
    <definedName name="MONTHS">[2]RANGES!$B$5:$B$16</definedName>
    <definedName name="MORT">[1]Inputs!$D$121</definedName>
    <definedName name="MORT_ASS_TBL">[1]Mortality_Assump!$A$2:$IV$65536</definedName>
    <definedName name="MORT_CHRG_TBL">[1]Inputs!$D$94</definedName>
    <definedName name="MORT_COL">[1]Mortality_Assump!$A$1:$IV$1</definedName>
    <definedName name="MORT_IMPROVE_TBL">[1]Mort_Improve!$A$2:$IV$107</definedName>
    <definedName name="MORT_LOAD">[1]Inputs!$C$129:$D$130</definedName>
    <definedName name="MORT_LOAD_DPER">[1]Inputs!$D$124</definedName>
    <definedName name="MORT_LOAD_SCN">[1]Inputs!$D$155</definedName>
    <definedName name="MORT_LOAD_SCN2">[1]Inputs!$D$156</definedName>
    <definedName name="MORT_LOAD_TBL">[1]Mortality_Assump!$A$34:$IV$35</definedName>
    <definedName name="MORT_LOAD_TBL_F">[1]Mortality_Assump!$A$37:$IV$38</definedName>
    <definedName name="MORT_LOAD2">[1]Inputs!$C$129:$E$130</definedName>
    <definedName name="MORT_TBL">[1]Mortality!$A$4:$IV$109</definedName>
    <definedName name="MORT2">[1]Inputs!$E$121</definedName>
    <definedName name="MORTI_MULT_COL">[1]Mort_Improve!$A$1:$IV$1</definedName>
    <definedName name="MP">[1]Inputs!$D$6</definedName>
    <definedName name="MP_COL">[1]Model_pt!$A$2:$IV$2</definedName>
    <definedName name="MP_DB">[1]Model_pt!$A$3:$IV$65536</definedName>
    <definedName name="MTH">[2]RANGES!$C$5:$C$16</definedName>
    <definedName name="mth_int">[1]Inputs!$E$219</definedName>
    <definedName name="MULT_COL_NAME">[1]Multipliers!$A$2:$IV$2</definedName>
    <definedName name="MULT_INDEX">[1]Multipliers!$B$2:$IV$4</definedName>
    <definedName name="MULT_TBL">[1]Multipliers!$A$5:$IV$65536</definedName>
    <definedName name="MULT_TIME">[1]Multipliers!$A$2:$IV$3</definedName>
    <definedName name="NB_Prop">[7]综合_个红!$C$6</definedName>
    <definedName name="NLP_CHRG">[1]Inputs!$D$170</definedName>
    <definedName name="NP_CALC_TBL">[1]Reserve!$V$1:$W$5</definedName>
    <definedName name="NP_MTD">[1]Inputs!$D$164</definedName>
    <definedName name="NP_MTD2">[1]Inputs!$D$165</definedName>
    <definedName name="NP_USE">[1]Reserve!$Z$2</definedName>
    <definedName name="OCOMM_COL">'[1]Override Comm'!$A$1:$IV$1</definedName>
    <definedName name="OCOMM_TBL">'[1]Override Comm'!$A$2:$IV$65536</definedName>
    <definedName name="OR01_D1.1.1_销售人员管理情况">'[6]Database-分值计算'!$B$2:$C$4</definedName>
    <definedName name="OR01_D1.1.2_核保人员管理情况">'[6]Database-分值计算'!$B$5:$C$7</definedName>
    <definedName name="OR01_D1.2.1_核保授权管理建设情况">'[6]Database-分值计算'!$B$8:$C$10</definedName>
    <definedName name="OR01_D2.1.1_合作中介机构资质完备率">'[6]Database-分值计算'!$B$11:$C$14</definedName>
    <definedName name="OR01_D2.1.2_中介代理协议签订合格率">'[6]Database-分值计算'!$B$15:$C$18</definedName>
    <definedName name="OR01_D2.1.3_手续费跟单率">'[6]Database-分值计算'!$B$19:$C$22</definedName>
    <definedName name="OR01_D2.2.1.1_对需审批的保险条款和费率执行情况">'[6]Database-分值计算'!$B$23:$C$24</definedName>
    <definedName name="OR01_D2.2.1.2_对不需审批的保险条款和费率执行情况">'[6]Database-分值计算'!$B$25:$C$26</definedName>
    <definedName name="OR01_D2.2.1.3_经保监会批准或备案的保险条款和费率的执行情况">'[6]Database-分值计算'!$B$27:$C$28</definedName>
    <definedName name="OR01_D2.2.4_签单日期晚于起保日期的保费_当期总保费">'[6]Database-分值计算'!$B$29:$C$32</definedName>
    <definedName name="OR01_D2.3_承保档案管理情况">'[6]Database-分值计算'!$B$33:$C$35</definedName>
    <definedName name="OR01_D2.4.1_符合产品特点的应收保费管理细则制定情况">'[6]Database-分值计算'!$B$36:$C$37</definedName>
    <definedName name="OR01_D2.4.2_根据应收保费管理细则实施应收保费的日常管理情况">'[6]Database-分值计算'!$B$38:$C$39</definedName>
    <definedName name="OR01_D2.4.3_对应收账龄超过3个月的应收保费开展催收情况">'[6]Database-分值计算'!$B$40:$C$41</definedName>
    <definedName name="OR01_D2.4.4_总公司应收保费考核开展情况">'[6]Database-分值计算'!$B$42:$C$43</definedName>
    <definedName name="OR01_D2.5.1_利用广告后其他宣传方式对保险条款内容和服务质量等做引人误解的宣传情况">'[6]Database-分值计算'!$B$44:$C$45</definedName>
    <definedName name="OR01_D2.5.2_在销售活动中阻碍消费者履行如实告知义务或诱导其不履行如实告知义务情况">'[6]Database-分值计算'!$B$46:$C$47</definedName>
    <definedName name="OR01_D2.5.3_夸大保险产品保障情况">'[6]Database-分值计算'!$B$48:$C$49</definedName>
    <definedName name="OR01_D2.5.4_隐瞒合同重要内容如免责退保等内容情况">'[6]Database-分值计算'!$B$50:$C$51</definedName>
    <definedName name="OR01_D2.5.5_提供虚假产品信息情况">'[6]Database-分值计算'!$B$52:$C$53</definedName>
    <definedName name="OR01_D3.1.1.1_业务信息系统管理完整性得分">'[6]Database-分值计算'!$B$54:$C$55</definedName>
    <definedName name="OR01_D3.1.1.2_业务统计分析系统管理完整性得分">'[6]Database-分值计算'!$B$56:$C$57</definedName>
    <definedName name="OR01_D3.1.1.3_承保业务系统与再保、财务系统对接情况得分">'[6]Database-分值计算'!$B$58:$C$59</definedName>
    <definedName name="OR01_D3.1.2_销售管理系统建设情况">'[6]Database-分值计算'!$B$60:$C$62</definedName>
    <definedName name="OR01_D3.2.1_关键承保信息质量及一致性情况">'[6]Database-分值计算'!$B$63:$C$65</definedName>
    <definedName name="OR01_D5.1_行业人员水平调整">'[6]Database-分值计算'!$B$71:$C$73</definedName>
    <definedName name="OR01_D5.2_行业内控水平调整">'[6]Database-分值计算'!$B$74:$C$76</definedName>
    <definedName name="OR01_D5.3_行业系统水平调整">'[6]Database-分值计算'!$B$77:$C$79</definedName>
    <definedName name="OR01_D6.1_农业保险核验标的率">'[6]Database-分值计算'!$B$66:$C$68</definedName>
    <definedName name="OR01_D6.2_农业保险承保到户情况">'[6]Database-分值计算'!$B$69:$C$70</definedName>
    <definedName name="OR01_X1.1.1_销售人员管理情况">'[6]Database-下拉框'!$B$4:$B$6</definedName>
    <definedName name="OR01_X1.1.2_核保人员管理情况">'[6]Database-下拉框'!$B$7:$B$9</definedName>
    <definedName name="OR01_X1.2.1_核保授权管理建设情况">'[6]Database-下拉框'!$B$10:$B$12</definedName>
    <definedName name="OR01_X2.2.1.1_对需审批的保险条款和费率执行情况">'[6]Database-下拉框'!$B$13:$B$14</definedName>
    <definedName name="OR01_X2.2.1.2_对不需审批的保险条款和费率执行情况">'[6]Database-下拉框'!$B$15:$B$16</definedName>
    <definedName name="OR01_X2.2.1.3_经保监会批准或备案的保险条款和费率的执行情况">'[6]Database-下拉框'!$B$17:$B$18</definedName>
    <definedName name="OR01_X2.3_承保档案管理情况">'[6]Database-下拉框'!$B$37:$B$39</definedName>
    <definedName name="OR01_X2.4.1_符合产品特点的应收保费管理细则制定情况">'[6]Database-下拉框'!$B$19:$B$20</definedName>
    <definedName name="OR01_X2.4.2_根据应收保费管理细则实施应收保费的日常管理情况">'[6]Database-下拉框'!$B$21:$B$22</definedName>
    <definedName name="OR01_X2.4.3_对应收账龄超过3个月的应收保费开展催收情况">'[6]Database-下拉框'!$B$23:$B$24</definedName>
    <definedName name="OR01_X2.4.4_总公司应收保费考核开展情况">'[6]Database-下拉框'!$B$25:$B$26</definedName>
    <definedName name="OR01_X2.5.1_利用广告后其他宣传方式对保险条款内容和服务质量等做引人误解的宣传情况">'[6]Database-下拉框'!$B$27:$B$28</definedName>
    <definedName name="OR01_X2.5.2_在销售活动中阻碍消费者履行如实告知义务或诱导其不履行如实告知义务情况">'[6]Database-下拉框'!$B$29:$B$30</definedName>
    <definedName name="OR01_X2.5.3_夸大保险产品保障情况">'[6]Database-下拉框'!$B$31:$B$32</definedName>
    <definedName name="OR01_X2.5.4_隐瞒合同重要内容如免责退保等内容情况">'[6]Database-下拉框'!$B$33:$B$34</definedName>
    <definedName name="OR01_X2.5.5_提供虚假产品信息情况">'[6]Database-下拉框'!$B$35:$B$36</definedName>
    <definedName name="OR01_X3.1.1.1_业务信息系统管理完整性">'[6]Database-下拉框'!$B$40:$B$41</definedName>
    <definedName name="OR01_X3.1.1.2_业务统计分析系统管理完整性">'[6]Database-下拉框'!$B$42:$B$43</definedName>
    <definedName name="OR01_X3.1.1.3_承保业务系统与再保、财务系统对接情况">'[6]Database-下拉框'!$B$44:$B$45</definedName>
    <definedName name="OR01_X3.1.2_销售管理系统建设情况">'[6]Database-下拉框'!$B$46:$B$48</definedName>
    <definedName name="OR01_X3.2.1_关键承保信息质量及一致性情况">'[6]Database-下拉框'!$B$49:$B$51</definedName>
    <definedName name="OR01_X6.2_农业保险承保到户情况">'[6]Database-下拉框'!$B$52:$B$53</definedName>
    <definedName name="OR02_D1.1_销售人员离职率">'[6]Database-分值计算'!$B$80:$C$83</definedName>
    <definedName name="OR02_D1.2_电话回访人员数量">'[6]Database-分值计算'!$B$84:$C$87</definedName>
    <definedName name="OR02_D1.3_核保人员人均核保保单数量">'[6]Database-分值计算'!$B$88:$C$91</definedName>
    <definedName name="OR02_D1.4_核保人员工作经验">'[6]Database-分值计算'!$B$92:$C$95</definedName>
    <definedName name="OR02_D1.5_销售人员学历水平">'[6]Database-分值计算'!$B$96:$C$99</definedName>
    <definedName name="OR02_D1.6_销售人员责任追究">'[6]Database-分值计算'!$B$100:$C$103</definedName>
    <definedName name="OR02_D2.1_电话回访成功率">'[6]Database-分值计算'!$B$104:$C$106</definedName>
    <definedName name="OR02_D2.2_电客户信息真实性">'[6]Database-分值计算'!$B$106:$C$109</definedName>
    <definedName name="OR02_D2.5_电话营销销售误导问题">'[6]Database-分值计算'!$B$110:$C$113</definedName>
    <definedName name="OR02_D3.1_银保通系统得分">'[6]Database-分值计算'!$B$114:$C$115</definedName>
    <definedName name="OR02_D3.2.1_与核心业务系统实时对接">'[6]Database-分值计算'!$B$116:$C$117</definedName>
    <definedName name="OR02_D3.2.2_意外险保单信息记录的完整性">'[6]Database-分值计算'!$B$118:$C$119</definedName>
    <definedName name="OR02_D3.3.1_系统完整性控制功能得分">'[6]Database-分值计算'!$B$120:$C$122</definedName>
    <definedName name="OR02_D3.3.2_系统逻辑准确性功能得分">'[6]Database-分值计算'!$B$123:$C$125</definedName>
    <definedName name="OR02_D4.1_监管部门接到的关于承保、销售业务线的投诉得分">'[6]Database-分值计算'!$B$126:$C$130</definedName>
    <definedName name="OR02_D4.2_保险公司接到的关于承保、销售业务线的投诉得分">'[6]Database-分值计算'!$B$131:$C$135</definedName>
    <definedName name="OR02_X3.1_银邮保通系统">'[6]Database-下拉框'!$B$54:$B$55</definedName>
    <definedName name="OR02_X3.2.1_与核心业务系统实时对接">'[6]Database-下拉框'!$B$56:$B$57</definedName>
    <definedName name="OR02_X3.2.2_意外险保单信息记录的完整性">'[6]Database-下拉框'!$B$58:$B$59</definedName>
    <definedName name="OR02_X3.3.1_系统完整性控制功能得分">'[6]Database-下拉框'!$B$60:$B$62</definedName>
    <definedName name="OR02_X3.3.2_系统逻辑准确性功能得分">'[6]Database-下拉框'!$B$63:$B$65</definedName>
    <definedName name="OR03_D1.1.1_管理层离职率得分">'[6]Database-分值计算'!$B$136:$C$138</definedName>
    <definedName name="OR03_D1.1.2_部门管理层从业经验得分">'[6]Database-分值计算'!$B$139:$C$141</definedName>
    <definedName name="OR03_D1.2_招聘、解雇得分">'[6]Database-分值计算'!$B$142:$C$144</definedName>
    <definedName name="OR03_D1.3_培训得分">'[6]Database-分值计算'!$B$145:$C$147</definedName>
    <definedName name="OR03_D1.4_业绩管理、薪酬得分">'[6]Database-分值计算'!$B$148:$C$149</definedName>
    <definedName name="OR03_D2.1.1_中介协议签订率得分">'[6]Database-分值计算'!$B$150:$C$151</definedName>
    <definedName name="OR03_D2.1.2_销售人员协议签订率得分">'[6]Database-分值计算'!$B$152:$C$153</definedName>
    <definedName name="OR03_D2.1.3_佣金支付方式得分">'[6]Database-分值计算'!$B$154:$C$156</definedName>
    <definedName name="OR03_D2.2.1_核保权限集中度得分">'[6]Database-分值计算'!$B$157:$C$159</definedName>
    <definedName name="OR03_D2.2.2_承保标的风险评估得分">'[6]Database-分值计算'!$B$160:$C$161</definedName>
    <definedName name="OR03_D2.2.3_应收保费率得分">'[6]Database-分值计算'!$B$162:$C$164</definedName>
    <definedName name="OR03_D2.3.1_保费批退率得分">'[6]Database-分值计算'!$B$168:$C$170</definedName>
    <definedName name="OR03_D2.3.2_保全差错率得分">'[6]Database-分值计算'!$B$171:$C$173</definedName>
    <definedName name="OR03_D2.3.3_批减资金支付方式得分">'[6]Database-分值计算'!$B$174:$C$175</definedName>
    <definedName name="OR03_D3.2_佣金系统计提得分">'[6]Database-分值计算'!$B$176:$C$177</definedName>
    <definedName name="OR03_D5_亿元保费销售、承保、保全操作风险事件数">'[6]Database-分值计算'!$B$178:$C$181</definedName>
    <definedName name="OR03_X1.4_业绩考核">'[6]Database-下拉框'!$B$72:$B$73</definedName>
    <definedName name="OR03_X2.1.3_佣金支付方式得分">'[6]Database-下拉框'!$B$66:$B$68</definedName>
    <definedName name="OR03_X2.2.1_核保权限集中度得分">'[6]Database-下拉框'!$B$69:$B$71</definedName>
    <definedName name="OR03_X2.2.2_承保标的风险评估">'[6]Database-下拉框'!$B$74:$B$75</definedName>
    <definedName name="OR03_X2.3.3_批减资金支付方式">'[6]Database-下拉框'!$B$76:$B$77</definedName>
    <definedName name="OR03_X3.2_佣金系统计提">'[6]Database-下拉框'!$B$78:$B$79</definedName>
    <definedName name="OR04_D1.1.1_管理层离职率得分">'[6]Database-分值计算'!$B$182:$C$184</definedName>
    <definedName name="OR04_D1.1.2_部门管理层从业经验得分">'[6]Database-分值计算'!$B$185:$C$187</definedName>
    <definedName name="OR04_D1.2_招聘、解雇得分">'[6]Database-分值计算'!$B$188:$C$190</definedName>
    <definedName name="OR04_D1.3_培训得分">'[6]Database-分值计算'!$B$191:$C$193</definedName>
    <definedName name="OR04_D1.4_业绩管理、薪酬得分">'[6]Database-分值计算'!$B$194:$C$195</definedName>
    <definedName name="OR04_D2.1.1_中介协议签订率得分">'[6]Database-分值计算'!$B$196:$C$197</definedName>
    <definedName name="OR04_D2.1.2_销售人员协议签订率得分">'[6]Database-分值计算'!$B$198:$C$199</definedName>
    <definedName name="OR04_D2.1.3_千张保单投诉量得分">'[6]Database-分值计算'!$B$200:$C$202</definedName>
    <definedName name="OR04_D2.2.1_承保标的风险评估得分">'[6]Database-分值计算'!$B$203:$C$204</definedName>
    <definedName name="OR04_D2.2.2_犹豫期内电话回访成功率得分">'[6]Database-分值计算'!$B$205:$C$208</definedName>
    <definedName name="OR04_D2.3.1_续期收费率得分">'[6]Database-分值计算'!$B$212:$C$214</definedName>
    <definedName name="OR04_D2.3.2_保全变更完成率得分">'[6]Database-分值计算'!$B$215:$C$217</definedName>
    <definedName name="OR04_D2.3.3_退撤保率得分">'[6]Database-分值计算'!$B$218:$C$220</definedName>
    <definedName name="OR04_D2.3.4_保单失效率得分">'[6]Database-分值计算'!$B$221:$C$223</definedName>
    <definedName name="OR04_D2.3.5_保全差错率得分">'[6]Database-分值计算'!$B$224:$C$226</definedName>
    <definedName name="OR04_D2.3.6_保单质押贷款支付方式得分">'[6]Database-分值计算'!$B$227:$C$228</definedName>
    <definedName name="OR04_D3.2_佣金系统计提得分">'[6]Database-分值计算'!$B$229:$C$230</definedName>
    <definedName name="OR04_D5_亿元保费销售、承保、保全操作风险事件数">'[6]Database-分值计算'!$B$231:$C$234</definedName>
    <definedName name="OR04_X1.4_业绩考核">'[6]Database-下拉框'!$B$80:$B$81</definedName>
    <definedName name="OR04_X2.2.1_承保标的风险评估">'[6]Database-下拉框'!$B$82:$B$83</definedName>
    <definedName name="OR04_X2.3.6_保单质押贷款支付方式">'[6]Database-下拉框'!$B$84:$B$85</definedName>
    <definedName name="OR04_X3.2_佣金系统计提">'[6]Database-下拉框'!$B$86:$B$87</definedName>
    <definedName name="OR05_D1_不相容职务分离得分">'[6]Database-分值计算'!$B$235:$C$237</definedName>
    <definedName name="OR05_D2.1_特殊环节集中度得分">'[6]Database-分值计算'!$B$238:$C$239</definedName>
    <definedName name="OR05_D2.2.1限时立案率得分">'[6]Database-分值计算'!$B$240:$C$242</definedName>
    <definedName name="OR05_D2.3立案注销率得分">'[6]Database-分值计算'!$B$243:$C$245</definedName>
    <definedName name="OR05_D2.4立案注销恢复率得分">'[6]Database-分值计算'!$B$246:$C$248</definedName>
    <definedName name="OR05_D2.5_已发生已报告未决赔款准备金发展偏差率_II类公司">'[6]Database-分值计算'!$B$256:$C$260</definedName>
    <definedName name="OR05_D2.5_已发生已报告未决赔款准备金发展偏差率_I类公司">'[6]Database-分值计算'!$B$251:$C$255</definedName>
    <definedName name="OR05_D2.5_已发生已报告未决赔款准备金发展偏差率得分">'[6]Database-分值计算'!$B$249:$C$250</definedName>
    <definedName name="OR05_D2.6注销恢复及案件重开率得分">'[6]Database-分值计算'!$B$261:$C$263</definedName>
    <definedName name="OR05_D2.7.1车险报案结案率得分">'[6]Database-分值计算'!$B$264:$C$266</definedName>
    <definedName name="OR05_D2.7.2非车险报案结案率得分">'[6]Database-分值计算'!$B$267:$C$269</definedName>
    <definedName name="OR05_D4_理赔反欺诈模块">'[6]Database-分值计算'!$B$270:$C$272</definedName>
    <definedName name="OR05_D5.1_行业人员水平调整得分">'[6]Database-分值计算'!$B$273:$C$275</definedName>
    <definedName name="OR05_D5.2_行业内控水平调整得分">'[6]Database-分值计算'!$B$276:$C$278</definedName>
    <definedName name="OR05_D5.3_行业系统水平调整得分">'[6]Database-分值计算'!$B$279:$C$281</definedName>
    <definedName name="OR05_D6.1_内部稽核">'[6]Database-分值计算'!$B$282:$C$285</definedName>
    <definedName name="OR05_D6.2_赔付后回访率得分">'[6]Database-分值计算'!$B$286:$C$288</definedName>
    <definedName name="OR05_X1_不相容职务分离">'[6]Database-下拉框'!$B$88:$B$90</definedName>
    <definedName name="OR05_X2.1_特殊环节集中度">'[6]Database-下拉框'!$B$91:$B$92</definedName>
    <definedName name="OR05_X4_理赔反欺诈模块">'[6]Database-下拉框'!$B$93:$B$95</definedName>
    <definedName name="OR05_X6.1_内部稽核">'[6]Database-下拉框'!$B$96:$B$99</definedName>
    <definedName name="OR06_D1.1_理赔人员人均办理理赔案件数量得分">'[6]Database-分值计算'!$B$289:$C$292</definedName>
    <definedName name="OR06_D1.2_理赔人员人均办理理赔案件数量得分">'[6]Database-分值计算'!$B$293:$C$296</definedName>
    <definedName name="OR06_D1.3_理赔工作经验得分">'[6]Database-分值计算'!$B$297:$C$300</definedName>
    <definedName name="OR06_D1.4_保全工作经验得分">'[6]Database-分值计算'!$B$301:$C$304</definedName>
    <definedName name="OR06_D2.1_索赔核定平均时长得分">'[6]Database-分值计算'!$B$305:$C$306</definedName>
    <definedName name="OR06_D2.1_索赔核定平均时长行业均值大于8">'[6]Database-分值计算'!$B$307:$C$309</definedName>
    <definedName name="OR06_D2.1_索赔核定平均时长行业均值小于8">'[6]Database-分值计算'!$B$310:$C$313</definedName>
    <definedName name="OR06_D2.2_赔款支付平均时长得分">'[6]Database-分值计算'!$B$314:$C$315</definedName>
    <definedName name="OR06_D2.2_赔款支付平均时长行业均值大于10">'[6]Database-分值计算'!$B$316:$C$318</definedName>
    <definedName name="OR06_D2.2_赔款支付平均时长行业均值小于10">'[6]Database-分值计算'!$B$319:$C$322</definedName>
    <definedName name="OR06_D2.3保全受理平均时长得分">'[6]Database-分值计算'!$B$323:$C$324</definedName>
    <definedName name="OR06_D2.3保全受理平均时长行业均值大于2">'[6]Database-分值计算'!$B$325:$C$327</definedName>
    <definedName name="OR06_D2.3保全受理平均时长行业均值小于2">'[6]Database-分值计算'!$B$328:$C$331</definedName>
    <definedName name="OR06_D2.4保全处理平均时长得分">'[6]Database-分值计算'!$B$332:$C$333</definedName>
    <definedName name="OR06_D2.4保全处理平均时长得分行业均值大于5">'[6]Database-分值计算'!$B$334:$C$336</definedName>
    <definedName name="OR06_D2.4保全处理平均时长得分行业均值小于5">'[6]Database-分值计算'!$B$337:$C$340</definedName>
    <definedName name="OR06_D2.5投诉处理平均时长得分">'[6]Database-分值计算'!$B$341:$C$342</definedName>
    <definedName name="OR06_D2.5投诉处理平均时长得分行业均值大于10">'[6]Database-分值计算'!$B$343:$C$345</definedName>
    <definedName name="OR06_D2.5投诉处理平均时长得分行业均值小于10">'[6]Database-分值计算'!$B$346:$C$349</definedName>
    <definedName name="OR06_D4.1_监管部门接到的关于理赔、保全业务线的投诉得分">'[6]Database-分值计算'!$B$350:$C$354</definedName>
    <definedName name="OR06_D4.2_保险公司接到的关于理赔、保全业务线的投诉得分">'[6]Database-分值计算'!$B$355:$C$359</definedName>
    <definedName name="OR07_D1.1_领导能力">'[6]Database-分值计算'!$B$360:$C$362</definedName>
    <definedName name="OR07_D1.2_招聘、解雇">'[6]Database-分值计算'!$B$363:$C$365</definedName>
    <definedName name="OR07_D1.4_业绩管理、薪酬">'[6]Database-分值计算'!$B$369:$C$370</definedName>
    <definedName name="OR07_D2.1_理赔权限管理">'[6]Database-分值计算'!$B$371:$C$372</definedName>
    <definedName name="OR07_D2.2_报案立案率">'[6]Database-分值计算'!$B$373:$C$374</definedName>
    <definedName name="OR07_D2.3_部门负责人培训">'[6]Database-分值计算'!$B$375:$C$377</definedName>
    <definedName name="OR07_D2.4_案均核赔支付时效">'[6]Database-分值计算'!$B$378:$C$380</definedName>
    <definedName name="OR07_D2.5_赔款转账直付比例">'[6]Database-分值计算'!$B$381:$C$383</definedName>
    <definedName name="OR07_D2.6_已发生已报告未决赔款准备金发展偏差率">'[6]Database-分值计算'!$B$384:$C$386</definedName>
    <definedName name="OR07_D2.7_千张保单投诉量">'[6]Database-分值计算'!$B$387:$C$389</definedName>
    <definedName name="OR07_D3.2_反欺诈识别">'[6]Database-分值计算'!$B$390:$C$391</definedName>
    <definedName name="OR07_D3.3_系统对接">'[6]Database-分值计算'!$B$392:$C$393</definedName>
    <definedName name="OR07_D5_基于行业总体水平的调整">'[6]Database-分值计算'!$B$394:$C$397</definedName>
    <definedName name="OR07_X1.4_业绩管理、薪酬">'[6]Database-下拉框'!$B$100:$B$101</definedName>
    <definedName name="OR07_X2.1_理赔权限管理">'[6]Database-下拉框'!$B$102:$B$103</definedName>
    <definedName name="OR07_X3.2_反欺诈识别">'[6]Database-下拉框'!$B$104:$B$105</definedName>
    <definedName name="OR07_X3.3_系统对接">'[6]Database-下拉框'!$B$106:$B$107</definedName>
    <definedName name="OR08_D1.1_领导能力">'[6]Database-分值计算'!$B$398:$C$400</definedName>
    <definedName name="OR08_D1.2_招聘、解雇">'[6]Database-分值计算'!$B$401:$C$403</definedName>
    <definedName name="OR08_D1.4_业绩管理、薪酬">'[6]Database-分值计算'!$B$407:$C$408</definedName>
    <definedName name="OR08_D2.1_案均核赔支付时效">'[6]Database-分值计算'!$B$409:$C$411</definedName>
    <definedName name="OR08_D2.2_理赔服务时效得分">'[6]Database-分值计算'!$B$412:$C$415</definedName>
    <definedName name="OR08_D2.3_赔款转账直付比例">'[6]Database-分值计算'!$B$416:$C$418</definedName>
    <definedName name="OR08_D2.4_非寿险业务估损代数偏差率">'[6]Database-分值计算'!$B$419:$C$420</definedName>
    <definedName name="OR08_D3.2_反欺诈识别">'[6]Database-分值计算'!$B$421:$C$422</definedName>
    <definedName name="OR08_D3.3_系统对接">'[6]Database-分值计算'!$B$423:$C$424</definedName>
    <definedName name="OR08_D5_基于行业总体水平的调整">'[6]Database-分值计算'!$B$425:$C$428</definedName>
    <definedName name="OR08_X1.4_业绩管理、薪酬">'[6]Database-下拉框'!$B$108:$B$109</definedName>
    <definedName name="OR08_X3.2_反欺诈识别">'[6]Database-下拉框'!$B$110:$B$111</definedName>
    <definedName name="OR08_X3.3_系统对接">'[6]Database-下拉框'!$B$112:$B$113</definedName>
    <definedName name="OR09_D1.1_再保险业务管理情况">'[6]Database-分值计算'!$B$429:$C$431</definedName>
    <definedName name="OR09_D1.2_再保险分入业务分工情况">'[6]Database-分值计算'!$B$432:$C$433</definedName>
    <definedName name="OR09_D2.2.1_再保险接受人及经纪人资信管理情况">'[6]Database-分值计算'!$B$434:$C$435</definedName>
    <definedName name="OR09_D2.2.3_再保险接受人信用风险突发应急预案管理情况">'[6]Database-分值计算'!$B$436:$C$437</definedName>
    <definedName name="OR09_D2.3.2_需续保的再保合约业务及时性得分">'[6]Database-分值计算'!$B$438:$C$439</definedName>
    <definedName name="OR09_D2.5.1_再保险应收应付款项管理情况">'[6]Database-分值计算'!$B$440:$C$441</definedName>
    <definedName name="OR09_D2.6.1_每一危险单位划分符合相关法律法规情况得分">'[6]Database-分值计算'!$B$442:$C$443</definedName>
    <definedName name="OR09_D2.6.2_每一危险单位划分符合公司内部规定情况得分">'[6]Database-分值计算'!$B$444:$C$445</definedName>
    <definedName name="OR09_D2.8.1_完成外部审计">'[6]Database-分值计算'!$B$446:$C$447</definedName>
    <definedName name="OR09_D2.8.2_完成内部审计">'[6]Database-分值计算'!$B$448:$C$449</definedName>
    <definedName name="OR09_D3.1_再保系统与其他系统链接">'[6]Database-分值计算'!$B$450:$C$451</definedName>
    <definedName name="OR09_D3.2_IT系统模块功能">'[6]Database-分值计算'!$B$452:$C$453</definedName>
    <definedName name="OR09_D3.3_IT系统统计保监会要求上报的各类再保险数据报表">'[6]Database-分值计算'!$B$454:$C$455</definedName>
    <definedName name="OR09_D3.4_再保险IT系统权限管理情况">'[6]Database-分值计算'!$B$456:$C$457</definedName>
    <definedName name="OR09_D3.5_再保系统记录修改痕迹功能">'[6]Database-分值计算'!$B$458:$C$459</definedName>
    <definedName name="OR09_D4.1_再保险管理组织架构">'[6]Database-分值计算'!$B$460:$C$462</definedName>
    <definedName name="OR09_D4.2_分保安排及确认的及时性">'[6]Database-分值计算'!$B$463:$C$465</definedName>
    <definedName name="OR09_D4.3_再保系统独立性和完整性">'[6]Database-分值计算'!$B$466:$C$468</definedName>
    <definedName name="OR09_X1.1_再保险业务管理情况">'[6]Database-下拉框'!$B$114:$B$116</definedName>
    <definedName name="OR09_X1.2_再保险分入业务管理情况">'[6]Database-下拉框'!$B$117:$B$118</definedName>
    <definedName name="OR09_X2.2.1_再保险接受人及经纪人资信管理情况">'[6]Database-下拉框'!$B$119:$B$120</definedName>
    <definedName name="OR09_X2.2.3_再保险接受人信用风险突发应急预案管理情况">'[6]Database-下拉框'!$B$121:$B$122</definedName>
    <definedName name="OR09_X2.3.2_需续保的再保合约业务完成情况">'[6]Database-下拉框'!$B$123:$B$124</definedName>
    <definedName name="OR09_X2.5.1_再保险应收应付款项管理情况">'[6]Database-下拉框'!$B$125:$B$126</definedName>
    <definedName name="OR09_X2.6.1_每一危险单位划分是否符合相关法律法规">'[6]Database-下拉框'!$B$127:$B$128</definedName>
    <definedName name="OR09_X2.6.2_每一危险单位自留额管理">'[6]Database-下拉框'!$B$129:$B$130</definedName>
    <definedName name="OR09_X3.1_再保系统与其他系统链接">'[6]Database-下拉框'!$B$131:$B$132</definedName>
    <definedName name="OR09_X3.2_IT系统模块功能">'[6]Database-下拉框'!$B$133:$B$134</definedName>
    <definedName name="OR09_X3.3_IT系统统计再保险数据报表">'[6]Database-下拉框'!$B$135:$B$136</definedName>
    <definedName name="OR09_X3.4_再保险IT系统权限管理情况">'[6]Database-下拉框'!$B$137:$B$138</definedName>
    <definedName name="OR09_X3.5_再保系统记录修改痕迹功能">'[6]Database-下拉框'!$B$139:$B$140</definedName>
    <definedName name="OR10_D1.1.1_资产管理部门负责人从业经验">'[6]Database-分值计算'!$B$534:$C$536</definedName>
    <definedName name="OR10_D1.1.2_资产管理部门负责人违法违规及处罚">'[6]Database-分值计算'!$B$537:$C$538</definedName>
    <definedName name="OR10_D1.1.3_资产管理部门人员平均从业年限">'[6]Database-分值计算'!$B$539:$C$541</definedName>
    <definedName name="OR10_D1.2.1.1_委托投资人员岗位">'[6]Database-分值计算'!$B$542:$C$544</definedName>
    <definedName name="OR10_D1.2.1.2_自行投资人员岗位">'[6]Database-分值计算'!$B$545:$C$547</definedName>
    <definedName name="OR10_D1.2.2_人员结构">'[6]Database-分值计算'!$B$548:$C$549</definedName>
    <definedName name="OR10_D1.2.3_资产管理部门人员流失率">'[6]Database-分值计算'!$B$550:$C$552</definedName>
    <definedName name="OR10_D1.3.2_员工培训频率">'[6]Database-分值计算'!$B$557:$C$558</definedName>
    <definedName name="OR10_D1.4.1.1_自行投资投研人员激励机制">'[6]Database-分值计算'!$B$559:$C$561</definedName>
    <definedName name="OR10_D1.4.1.2_委托投资投研人员激励机制">'[6]Database-分值计算'!$B$562:$C$564</definedName>
    <definedName name="OR10_D1.4.2.1_自行投资风险管理人员激励机制">'[6]Database-分值计算'!$B$565:$C$567</definedName>
    <definedName name="OR10_D1.4.2.2_委托投资风险管理人员激励机制">'[6]Database-分值计算'!$B$568:$C$570</definedName>
    <definedName name="OR10_D1.4.3.1_自行投资业绩考核">'[6]Database-分值计算'!$B$571:$C$573</definedName>
    <definedName name="OR10_D1.4.3.2_委托投资业绩考核">'[6]Database-分值计算'!$B$574:$C$576</definedName>
    <definedName name="OR10_D2.1_操作风险数据库">'[6]Database-分值计算'!$B$577:$C$578</definedName>
    <definedName name="OR10_D2.2.1_委托投资管理制度">'[6]Database-分值计算'!$B$579:$C$581</definedName>
    <definedName name="OR10_D2.2.2_委托投资指引">'[6]Database-分值计算'!$B$582:$C$584</definedName>
    <definedName name="OR10_D2.2.3_定期评估">'[6]Database-分值计算'!$B$585:$C$588</definedName>
    <definedName name="OR10_D2.3.1_压力测试">'[6]Database-分值计算'!$B$589:$C$590</definedName>
    <definedName name="OR10_D2.3.2.1_自行投资分账户">'[6]Database-分值计算'!$B$591:$C$593</definedName>
    <definedName name="OR10_D2.3.2.2_委托投资分账户">'[6]Database-分值计算'!$B$594:$C$596</definedName>
    <definedName name="OR10_D2.4_托管">'[6]Database-分值计算'!$B$597:$C$599</definedName>
    <definedName name="OR10_D2.5.1_投资授权制度">'[6]Database-分值计算'!$B$600:$C$601</definedName>
    <definedName name="OR10_D2.5.2.1.1_自行投资决策流程信息化和自动化">'[6]Database-分值计算'!$B$602:$C$604</definedName>
    <definedName name="OR10_D2.5.2.1.2_委托投资决策流程信息化和自动化">'[6]Database-分值计算'!$B$605:$C$607</definedName>
    <definedName name="OR10_D2.5.2.2.1_自行投资决策书面记录">'[6]Database-分值计算'!$B$608:$C$610</definedName>
    <definedName name="OR10_D2.5.2.2.2_委托投资决策书面记录">'[6]Database-分值计算'!$B$611:$C$613</definedName>
    <definedName name="OR10_D2.5.3.1_自行投资投资池、备选池和禁投池体系">'[6]Database-分值计算'!$B$614:$C$616</definedName>
    <definedName name="OR10_D2.5.3.2_委托投资投资池、备选池和禁投池体系">'[6]Database-分值计算'!$B$617:$C$619</definedName>
    <definedName name="OR10_D2.5.4_投资决策操作风险">'[6]Database-分值计算'!$B$620:$C$622</definedName>
    <definedName name="OR10_D2.6.1.1_自行投资集中交易">'[6]Database-分值计算'!$B$623:$C$625</definedName>
    <definedName name="OR10_D2.6.1.2_委托投资集中交易">'[6]Database-分值计算'!$B$626:$C$628</definedName>
    <definedName name="OR10_D2.6.2.1_自行投资交易记录">'[6]Database-分值计算'!$B$629:$C$631</definedName>
    <definedName name="OR10_D2.6.2.2_委托投资交易记录">'[6]Database-分值计算'!$B$632:$C$634</definedName>
    <definedName name="OR10_D2.6.3_交易行为操作风险">'[6]Database-分值计算'!$B$635:$C$637</definedName>
    <definedName name="OR10_D2.7.1.1_自行投资会计估值政策与制度规范">'[6]Database-分值计算'!$B$638:$C$640</definedName>
    <definedName name="OR10_D2.7.1.2_委托投资会计估值政策与制度规范">'[6]Database-分值计算'!$B$641:$C$643</definedName>
    <definedName name="OR10_D2.7.2.1_自行投资清算和交易信息核对频率">'[6]Database-分值计算'!$B$644:$C$646</definedName>
    <definedName name="OR10_D2.7.2.2_委托投资清算和交易信息核对频率">'[6]Database-分值计算'!$B$647:$C$649</definedName>
    <definedName name="OR10_D2.7.3_估值核算操作风险事件">'[6]Database-分值计算'!$B$650:$C$652</definedName>
    <definedName name="OR10_D2.8_信息披露风险事件">'[6]Database-分值计算'!$B$653:$C$655</definedName>
    <definedName name="OR10_D3.1.1.1_自行投资系统自动化">'[6]Database-分值计算'!$B$656:$C$659</definedName>
    <definedName name="OR10_D3.1.1.2_委托投资系统自动化">'[6]Database-分值计算'!$B$660:$C$662</definedName>
    <definedName name="OR10_D3.1.2_系统设计差错量">'[6]Database-分值计算'!$B$663:$C$664</definedName>
    <definedName name="OR10_D3.2.1_系统中断次数">'[6]Database-分值计算'!$B$665:$C$666</definedName>
    <definedName name="OR10_D3.2.2_系统异常事件数量">'[6]Database-分值计算'!$B$667:$C$668</definedName>
    <definedName name="OR10_D3.3_信息安全事件数量">'[6]Database-分值计算'!$B$669:$C$671</definedName>
    <definedName name="OR10_D3.4_数据差错量">'[6]Database-分值计算'!$B$672:$C$673</definedName>
    <definedName name="OR10_D4.1_对新政策的参与和反应速度">'[6]Database-分值计算'!$B$674:$C$675</definedName>
    <definedName name="OR10_D4.2_新政策培训">'[6]Database-分值计算'!$B$676:$C$677</definedName>
    <definedName name="OR10_D6.1_投资决策操作风险事件">'[6]Database-分值计算'!$B$678:$C$680</definedName>
    <definedName name="OR10_D6.2_交易行为操作风险事件">'[6]Database-分值计算'!$B$681:$C$683</definedName>
    <definedName name="OR10_D6.3_估值核算操作风险事件">'[6]Database-分值计算'!$B$684:$C$686</definedName>
    <definedName name="OR10_D6.4_信息披露操作风险事件">'[6]Database-分值计算'!$B$687:$C$689</definedName>
    <definedName name="OR10_X1.1.2_资产管理部门负责人违法违规及处罚">'[6]Database-下拉框'!$B$164:$B$165</definedName>
    <definedName name="OR10_X1.2.1.1_委托投资人员岗位">'[6]Database-下拉框'!$B$166:$B$168</definedName>
    <definedName name="OR10_X1.2.1.2_自行投资人员岗位">'[6]Database-下拉框'!$B$169:$B$171</definedName>
    <definedName name="OR10_X1.4.1.1_自行投资投研人员激励机制">'[6]Database-下拉框'!$B$172:$B$174</definedName>
    <definedName name="OR10_X1.4.1.2_委托投资投研人员激励机制">'[6]Database-下拉框'!$B$175:$B$177</definedName>
    <definedName name="OR10_X1.4.2.1_自行投资风险管理人员激励机制">'[6]Database-下拉框'!$B$178:$B$180</definedName>
    <definedName name="OR10_X1.4.2.2_委托投资风险管理人员激励机制">'[6]Database-下拉框'!$B$181:$B$183</definedName>
    <definedName name="OR10_X1.4.3.1_自行投资业绩考核">'[6]Database-下拉框'!$B$184:$B$186</definedName>
    <definedName name="OR10_X1.4.3.2_委托投资业绩考核">'[6]Database-下拉框'!$B$187:$B$189</definedName>
    <definedName name="OR10_X2.1_操作风险数据库">'[6]Database-下拉框'!$B$190:$B$191</definedName>
    <definedName name="OR10_X2.2.1_委托投资管理制度">'[6]Database-下拉框'!$B$192:$B$194</definedName>
    <definedName name="OR10_X2.2.2_委托投资指引">'[6]Database-下拉框'!$B$195:$B$197</definedName>
    <definedName name="OR10_X2.2.3_定期评估">'[6]Database-下拉框'!$B$198:$B$201</definedName>
    <definedName name="OR10_X2.3.1_压力测试">'[6]Database-下拉框'!$B$202:$B$203</definedName>
    <definedName name="OR10_X2.3.2.1_自行投资分账户">'[6]Database-下拉框'!$B$204:$B$206</definedName>
    <definedName name="OR10_X2.3.2.2_委托投资分账户">'[6]Database-下拉框'!$B$207:$B$209</definedName>
    <definedName name="OR10_X2.4_托管">'[6]Database-下拉框'!$B$210:$B$212</definedName>
    <definedName name="OR10_X2.5.1_投资授权制度">'[6]Database-下拉框'!$B$213:$B$214</definedName>
    <definedName name="OR10_X2.5.2.1.1_自行投资决策流程信息化和自动化">'[6]Database-下拉框'!$B$215:$B$217</definedName>
    <definedName name="OR10_X2.5.2.1.2_委托投资决策流程信息化和自动化">'[6]Database-下拉框'!$B$218:$B$220</definedName>
    <definedName name="OR10_X2.5.2.2.1_自行投资决策书面记录">'[6]Database-下拉框'!$B$221:$B$223</definedName>
    <definedName name="OR10_X2.5.2.2.2_委托投资决策书面记录">'[6]Database-下拉框'!$B$224:$B$226</definedName>
    <definedName name="OR10_X2.5.3.1_自行投资投资池、备选池和禁投池体系">'[6]Database-下拉框'!$B$227:$B$229</definedName>
    <definedName name="OR10_X2.5.3.2_委托投资投资池、备选池和禁投池体系">'[6]Database-下拉框'!$B$230:$B$232</definedName>
    <definedName name="OR10_X2.6.1.1_自行投资集中交易">'[6]Database-下拉框'!$B$233:$B$235</definedName>
    <definedName name="OR10_X2.6.1.2_委托投资集中交易">'[6]Database-下拉框'!$B$236:$B$238</definedName>
    <definedName name="OR10_X2.6.2.1_自行投资交易记录">'[6]Database-下拉框'!$B$239:$B$241</definedName>
    <definedName name="OR10_X2.6.2.2_委托投资交易记录">'[6]Database-下拉框'!$B$242:$B$244</definedName>
    <definedName name="OR10_X2.7.1.1_自行投资会计估值政策与制度规范">'[6]Database-下拉框'!$B$245:$B$247</definedName>
    <definedName name="OR10_X2.7.1.2_委托投资会计估值政策与制度规范">'[6]Database-下拉框'!$B$248:$B$250</definedName>
    <definedName name="OR10_X2.7.2.1_自行投资清算和交易信息核对频率">'[6]Database-下拉框'!$B$251:$B$253</definedName>
    <definedName name="OR10_X2.7.2.2_委托投资清算和交易信息核对频率">'[6]Database-下拉框'!$B$254:$B$256</definedName>
    <definedName name="OR10_X3.1.1.1_自行投资系统自动化">'[6]Database-下拉框'!$B$257:$B$260</definedName>
    <definedName name="OR10_X3.1.1.2_委托投资系统自动化">'[6]Database-下拉框'!$B$261:$B$263</definedName>
    <definedName name="OR10_X4.1_对新政策的参与和反应速度">'[6]Database-下拉框'!$B$264:$B$265</definedName>
    <definedName name="OR10_X4.2_新政策培训">'[6]Database-下拉框'!$B$266:$B$267</definedName>
    <definedName name="OR12_D1.1_财会部门主要负责人专业性">'[6]Database-分值计算'!$B$690:$C$692</definedName>
    <definedName name="OR12_D1.2.1.1_财会部门人数_否_I类公司">'[6]Database-分值计算'!$B$699:$C$700</definedName>
    <definedName name="OR12_D1.2.1.1_财会部门人数_是_II类公司">'[6]Database-分值计算'!$B$701:$C$702</definedName>
    <definedName name="OR12_D1.2.1.1_财会部门人数_是_I类公司">'[6]Database-分值计算'!$B$697:$C$698</definedName>
    <definedName name="OR12_D1.2.1.1_财务处理情况">'[6]Database-分值计算'!$B$693:$C$696</definedName>
    <definedName name="OR12_D1.2.2_财会部门人员流失率">'[6]Database-分值计算'!$B$705:$C$706</definedName>
    <definedName name="OR12_D1.3_员工培训率">'[6]Database-分值计算'!$B$707:$C$708</definedName>
    <definedName name="OR12_D1.4_业绩考核">'[6]Database-分值计算'!$B$709:$C$710</definedName>
    <definedName name="OR12_D2.1_操作风险数据库">'[6]Database-分值计算'!$B$711:$C$712</definedName>
    <definedName name="OR12_D2.2.1_核算集中度">'[6]Database-分值计算'!$B$713:$C$714</definedName>
    <definedName name="OR12_D2.2.2_会计差错量">'[6]Database-分值计算'!$B$715:$C$716</definedName>
    <definedName name="OR12_D2.2.3_委托投资资产数据核对">'[6]Database-分值计算'!$B$717:$C$718</definedName>
    <definedName name="OR12_D2.3.1_偿付能力报告差错量">'[6]Database-分值计算'!$B$719:$C$721</definedName>
    <definedName name="OR12_D2.3.2_偿付能力报告出现重大错报或漏报">'[6]Database-分值计算'!$B$722:$C$723</definedName>
    <definedName name="OR12_D2.4.1_财务报告差错量">'[6]Database-分值计算'!$B$724:$C$726</definedName>
    <definedName name="OR12_D2.4.2_财务报告出现重大错报或漏报">'[6]Database-分值计算'!$B$727:$C$728</definedName>
    <definedName name="OR12_D2.5.1_收支两条线">'[6]Database-分值计算'!$B$729:$C$730</definedName>
    <definedName name="OR12_D2.5.2_银行账户集中管理">'[6]Database-分值计算'!$B$731:$C$732</definedName>
    <definedName name="OR12_D2.5.3_资金管理操作风险事件">'[6]Database-分值计算'!$B$733:$C$735</definedName>
    <definedName name="OR12_D2.6.1_单证管理">'[6]Database-分值计算'!$B$736:$C$737</definedName>
    <definedName name="OR12_D2.6.2_空白单证缺失率">'[6]Database-分值计算'!$B$738:$C$739</definedName>
    <definedName name="OR12_D2.7.1_印章管理">'[6]Database-分值计算'!$B$740:$C$741</definedName>
    <definedName name="OR12_D2.7.2_印章管理操作风险事件">'[6]Database-分值计算'!$B$742:$C$744</definedName>
    <definedName name="OR12_D2.8.1_税收管理">'[6]Database-分值计算'!$B$745:$C$746</definedName>
    <definedName name="OR12_D2.8.1_税收管理_II类公司">'[6]Database-分值计算'!$B$750:$C$752</definedName>
    <definedName name="OR12_D2.8.1_税收管理_I类公司">'[6]Database-分值计算'!$B$747:$C$749</definedName>
    <definedName name="OR12_D2.8.2_税收操作风险事件">'[6]Database-分值计算'!$B$753:$C$755</definedName>
    <definedName name="OR12_D3.1_系统自动化">'[6]Database-分值计算'!$B$756:$C$757</definedName>
    <definedName name="OR12_D3.2_系统异常事件数量">'[6]Database-分值计算'!$B$758:$C$760</definedName>
    <definedName name="OR12_D3.3_系统管理集中度">'[6]Database-分值计算'!$B$761:$C$762</definedName>
    <definedName name="OR12_D3.4.1_数据核对频率">'[6]Database-分值计算'!$B$763:$C$765</definedName>
    <definedName name="OR12_D3.4.2_数据差错率">'[6]Database-分值计算'!$B$766:$C$767</definedName>
    <definedName name="OR12_D4.1_对新政策的参与和反应">'[6]Database-分值计算'!$B$768:$C$769</definedName>
    <definedName name="OR12_D4.2_新政策培训">'[6]Database-分值计算'!$B$770:$C$771</definedName>
    <definedName name="OR12_X1.1_财会部门主要负责人专业性">'[6]Database-下拉框'!$B$268:$B$270</definedName>
    <definedName name="OR12_X1.4_业绩考核">'[6]Database-下拉框'!$B$271:$B$272</definedName>
    <definedName name="OR12_X2.1_操作风险数据库">'[6]Database-下拉框'!$B$273:$B$274</definedName>
    <definedName name="OR12_X2.2.1_核算集中度">'[6]Database-下拉框'!$B$275:$B$276</definedName>
    <definedName name="OR12_X2.2.3_委托投资资产数据核对">'[6]Database-下拉框'!$B$277:$B$278</definedName>
    <definedName name="OR12_X2.5.1_收支两条线">'[6]Database-下拉框'!$B$279:$B$280</definedName>
    <definedName name="OR12_X2.5.2_银行账户集中管理">'[6]Database-下拉框'!$B$281:$B$282</definedName>
    <definedName name="OR12_X2.6.1_单证管理">'[6]Database-下拉框'!$B$283:$B$284</definedName>
    <definedName name="OR12_X2.7.1_印章管理">'[6]Database-下拉框'!$B$285:$B$286</definedName>
    <definedName name="OR12_X2.8.1_税收管理">'[6]Database-下拉框'!$B$287:$B$289</definedName>
    <definedName name="OR12_X3.1_系统自动化">'[6]Database-下拉框'!$B$290:$B$291</definedName>
    <definedName name="OR12_X3.3_系统管理集中度">'[6]Database-下拉框'!$B$292:$B$293</definedName>
    <definedName name="OR12_X3.4.1_数据核对频率">'[6]Database-下拉框'!$B$294:$B$296</definedName>
    <definedName name="OR12_X4.1_对新政策的参与和反应">'[6]Database-下拉框'!$B$297:$B$298</definedName>
    <definedName name="OR12_X4.2_新政策培训">'[6]Database-下拉框'!$B$299:$B$300</definedName>
    <definedName name="OR13_D1.1_领导能力">'[6]Database-分值计算'!$B$772:$C$773</definedName>
    <definedName name="OR13_D1.2.1_财会人员流失率">'[6]Database-分值计算'!$B$774:$C$775</definedName>
    <definedName name="OR13_D1.2.2_会计证持证率">'[6]Database-分值计算'!$B$776:$C$777</definedName>
    <definedName name="OR13_D1.3_员工培训人次">'[6]Database-分值计算'!$B$778:$C$779</definedName>
    <definedName name="OR13_D1.4.1_管理方式">'[6]Database-分值计算'!$B$780:$C$781</definedName>
    <definedName name="OR13_D1.4.2_业绩考核">'[6]Database-分值计算'!$B$782:$C$783</definedName>
    <definedName name="OR13_D2.1.1.1_财务报告差错量">'[6]Database-分值计算'!$B$784:$C$786</definedName>
    <definedName name="OR13_D2.1.1.2_财务报告出现重大错报或漏报">'[6]Database-分值计算'!$B$787:$C$788</definedName>
    <definedName name="OR13_D2.2.1_银行账户集中管理">'[6]Database-分值计算'!$B$789:$C$790</definedName>
    <definedName name="OR13_D2.2.2_非现金收款比率">'[6]Database-分值计算'!$B$791:$C$793</definedName>
    <definedName name="OR13_D2.2.3_非现金付款比率">'[6]Database-分值计算'!$B$794:$C$796</definedName>
    <definedName name="OR13_D2.2.4_非寿险业务非正常应收保费比例">'[6]Database-分值计算'!$B$797:$C$799</definedName>
    <definedName name="OR13_D2.3.1_费用预算执行情况">'[6]Database-分值计算'!$B$800:$C$801</definedName>
    <definedName name="OR13_D2.4.2_单证回销率">'[6]Database-分值计算'!$B$804:$C$806</definedName>
    <definedName name="OR13_D2.5_税收操作风险事件">'[6]Database-分值计算'!$B$807:$C$809</definedName>
    <definedName name="OR13_D3.2_系统对接">'[6]Database-分值计算'!$B$810:$C$811</definedName>
    <definedName name="OR13_D5_亿元保费财务操作风险事件数">'[6]Database-分值计算'!$B$812:$C$815</definedName>
    <definedName name="OR13_X1.4.1_管理方式">'[6]Database-下拉框'!$B$301:$B$302</definedName>
    <definedName name="OR13_X1.4.2_业绩考核">'[6]Database-下拉框'!$B$303:$B$304</definedName>
    <definedName name="OR13_X2.2.1_银行账户管理集中度">'[6]Database-下拉框'!$B$305:$B$306</definedName>
    <definedName name="OR13_X2.3.1_费用预算执行情况">'[6]Database-下拉框'!$B$307:$B$308</definedName>
    <definedName name="OR13_X3.2_系统对接">'[6]Database-下拉框'!$B$309:$B$310</definedName>
    <definedName name="OR14_D1_II类公司">'[6]Database-分值计算'!$B$474:$C$476</definedName>
    <definedName name="OR14_D1_I类公司">'[6]Database-分值计算'!$B$471:$C$473</definedName>
    <definedName name="OR14_D1_精算人员数量">'[6]Database-分值计算'!$B$469:$C$470</definedName>
    <definedName name="OR14_D2.1_未到期责任准备金评估">'[6]Database-分值计算'!$B$477:$C$479</definedName>
    <definedName name="OR14_D2.2_已发生未报案未决赔款准备金评估">'[6]Database-分值计算'!$B$480:$C$482</definedName>
    <definedName name="OR14_D2.3_分保未决赔款准备金管理">'[6]Database-分值计算'!$B$483:$C$484</definedName>
    <definedName name="OR14_D2.4_准备金核算完整性和及时性">'[6]Database-分值计算'!$B$485:$C$486</definedName>
    <definedName name="OR14_D2.5_准备金总部是否有冗余">'[6]Database-分值计算'!$B$487:$C$488</definedName>
    <definedName name="OR14_D2.6_再保后未决赔款准备金回溯偏差率得分_II类公司">'[6]Database-分值计算'!$B$494:$C$496</definedName>
    <definedName name="OR14_D2.6_再保后未决赔款准备金回溯偏差率得分_I类公司">'[6]Database-分值计算'!$B$491:$C$493</definedName>
    <definedName name="OR14_D2.7_准备金管理制度">'[6]Database-分值计算'!$B$497:$C$499</definedName>
    <definedName name="OR14_D2.8.1_底稿完善性得分">'[6]Database-分值计算'!$B$500:$C$501</definedName>
    <definedName name="OR14_D2.8.2_编制频率得分">'[6]Database-分值计算'!$B$502:$C$503</definedName>
    <definedName name="OR14_D2.8.3_有效复核得分">'[6]Database-分值计算'!$B$504:$C$505</definedName>
    <definedName name="OR14_D2.8.4_有效留存或备份得分">'[6]Database-分值计算'!$B$506:$C$507</definedName>
    <definedName name="OR14_D4.2_未决赔款准备金回溯偏差率">'[6]Database-分值计算'!$B$511:$C$513</definedName>
    <definedName name="OR14_D4.3_准备金系统数据一致性">'[6]Database-分值计算'!$B$514:$C$516</definedName>
    <definedName name="OR14_X2.1_未到期责任准备金评估">'[6]Database-下拉框'!$B$141:$B$143</definedName>
    <definedName name="OR14_X2.2_已发生未报案未决赔款准备金评估">'[6]Database-下拉框'!$B$144:$B$146</definedName>
    <definedName name="OR14_X2.3_分保未决赔款准备金管理">'[6]Database-下拉框'!$B$147:$B$148</definedName>
    <definedName name="OR14_X2.4_准备金核算完整性和及时性">'[6]Database-下拉框'!$B$149:$B$150</definedName>
    <definedName name="OR14_X2.5_准备金总部是否有冗余">'[6]Database-下拉框'!$B$151:$B$152</definedName>
    <definedName name="OR14_X2.7_准备金管理制度">'[6]Database-下拉框'!$B$161:$B$163</definedName>
    <definedName name="OR14_X2.8.1_底稿完善性">'[6]Database-下拉框'!$B$153:$B$154</definedName>
    <definedName name="OR14_X2.8.2_编制频率">'[6]Database-下拉框'!$B$155:$B$156</definedName>
    <definedName name="OR14_X2.8.3_有效复核">'[6]Database-下拉框'!$B$157:$B$158</definedName>
    <definedName name="OR14_X2.8.4_有效留存或备份">'[6]Database-下拉框'!$B$159:$B$160</definedName>
    <definedName name="OR15_D1.1_准备金评估工作人员的工作经验">'[6]Database-分值计算'!$B$517:$C$520</definedName>
    <definedName name="OR15_D1.2_总精算师在公司连续工作年限">'[6]Database-分值计算'!$B$521:$C$525</definedName>
    <definedName name="OR15_D1.3_总精算师变换情况">'[6]Database-分值计算'!$B$526:$C$529</definedName>
    <definedName name="OR15_D1.4_再保险管理人员的工作经验">'[6]Database-分值计算'!$B$530:$C$533</definedName>
    <definedName name="OR17_D3.1_百亿元保费案件数">'[6]Database-分值计算'!$B$816:$C$820</definedName>
    <definedName name="OR17_D3.2_案件增长率">'[6]Database-分值计算'!$B$821:$C$825</definedName>
    <definedName name="OR17_D3.3_案发机构占比">'[6]Database-分值计算'!$B$826:$C$830</definedName>
    <definedName name="OR17_D3.4_案件报送不及时率">'[6]Database-分值计算'!$B$831:$C$835</definedName>
    <definedName name="OR17_D3.5_案件报送差错率">'[6]Database-分值计算'!$B$836:$C$840</definedName>
    <definedName name="OR17_D3.6_重大案件调查完成率">'[6]Database-分值计算'!$B$843:$C$846</definedName>
    <definedName name="OR17_D3.6_重大案件调查完成率情况">'[6]Database-分值计算'!$B$841:$C$842</definedName>
    <definedName name="OR17_D3.7_问责完成率">'[6]Database-分值计算'!$B$849:$C$852</definedName>
    <definedName name="OR17_D3.7_问责完成率情况">'[6]Database-分值计算'!$B$847:$C$848</definedName>
    <definedName name="OR17_D3.8_问责通报完成率">'[6]Database-分值计算'!$B$855:$C$858</definedName>
    <definedName name="OR17_D3.8_问责通报完成率情况">'[6]Database-分值计算'!$B$853:$C$854</definedName>
    <definedName name="OR18_D1.1.1.3_罚款和没收违法所得累计金额">'[6]Database-分值计算'!$B$859:$C$862</definedName>
    <definedName name="OR18_D1.1.1.4_管理人员受处罚情况">'[6]Database-分值计算'!$B$863:$C$865</definedName>
    <definedName name="OR18_D1.1.2既往行政处罚">'[6]Database-分值计算'!$B$866:$C$867</definedName>
    <definedName name="OR18_D1.2_非保险类行政处罚">'[6]Database-分值计算'!$B$868:$C$869</definedName>
    <definedName name="OR18_D2.1.1_产险业每家分支机构受罚款金额">'[6]Database-分值计算'!$B$873:$C$876</definedName>
    <definedName name="OR18_D2.1.2_寿险业每家分支机构受罚款金额">'[6]Database-分值计算'!$B$877:$C$880</definedName>
    <definedName name="OR18_D2.1.3_再保险公司每家分支机构受罚款金额">'[6]Database-分值计算'!$B$881:$C$884</definedName>
    <definedName name="OR18_D2.1_每家分支机构受罚款金额_公司类型">'[6]Database-分值计算'!$B$870:$C$872</definedName>
    <definedName name="OR18_D2.2.1_产险业受严重处罚分支机构占比">'[6]Database-分值计算'!$B$888:$C$891</definedName>
    <definedName name="OR18_D2.2.2_寿险业受严重处罚分支机构占比">'[6]Database-分值计算'!$B$892:$C$895</definedName>
    <definedName name="OR18_D2.2.3_再保险公司受严重处罚分支机构占比">'[6]Database-分值计算'!$B$896:$C$899</definedName>
    <definedName name="OR18_D2.2_受严重处罚分支机构占比_公司类型">'[6]Database-分值计算'!$B$885:$C$887</definedName>
    <definedName name="OR18_D3.1_设置合规管理部门">'[6]Database-分值计算'!$B$900:$C$901</definedName>
    <definedName name="OR18_D3.2_合规管理政策">'[6]Database-分值计算'!$B$902:$C$903</definedName>
    <definedName name="OR18_D3.3_落实合规政策的文件">'[6]Database-分值计算'!$B$904:$C$905</definedName>
    <definedName name="OR18_D3.4_开展合规培训">'[6]Database-分值计算'!$B$906:$C$907</definedName>
    <definedName name="OR18_D3.5_提交年度合规报告">'[6]Database-分值计算'!$B$908:$C$909</definedName>
    <definedName name="OR18_D5_特殊评价">'[6]Database-分值计算'!$B$910:$C$912</definedName>
    <definedName name="OR18_X1.1.1.4_管理人员受处罚情况">'[6]Database-下拉框'!$B$311:$B$313</definedName>
    <definedName name="OR18_X1.2_非保险类行政处罚">'[6]Database-下拉框'!$B$316:$B$317</definedName>
    <definedName name="OR18_X3.1_设置合规管理部门">'[6]Database-下拉框'!$B$318:$B$319</definedName>
    <definedName name="OR18_X3.2_合规管理政策">'[6]Database-下拉框'!$B$320:$B$321</definedName>
    <definedName name="OR18_X3.3_落实合规政策的文件">'[6]Database-下拉框'!$B$322:$B$323</definedName>
    <definedName name="OR18_X3.4_开展合规培训">'[6]Database-下拉框'!$B$324:$B$325</definedName>
    <definedName name="OR18_X3.5_提交年度合规报告">'[6]Database-下拉框'!$B$326:$B$327</definedName>
    <definedName name="OR18_X5_特殊评价">'[6]Database-下拉框'!$B$328:$B$330</definedName>
    <definedName name="PA_ADD_BEN">[1]Inputs!$D$49</definedName>
    <definedName name="PA_RATE">[1]Inputs!$D$126</definedName>
    <definedName name="PA_RATE_MTH">[1]Inputs!$E$126</definedName>
    <definedName name="part_surr_pc">[1]Inputs!$D$214</definedName>
    <definedName name="PERIOD">[2]RANGES!$D$5:$D$21</definedName>
    <definedName name="PERIOD_COMPARE">[2]RANGES!$I$6</definedName>
    <definedName name="PERIOD_COMPARE_COLUMN">[2]RANGES!$I$5</definedName>
    <definedName name="PLAN_COST">'[2]P&amp;L (CY Plan)'!$B$39:$T$69</definedName>
    <definedName name="PLAN_EXPENSE">'[2]P&amp;L (CY Plan)'!$B$73:$T$103</definedName>
    <definedName name="PLAN_PROFIT">'[2]P&amp;L (CY Plan)'!$B$106:$T$106</definedName>
    <definedName name="PLAN_SALES">'[2]P&amp;L (CY Plan)'!$B$5:$T$35</definedName>
    <definedName name="Planning2Total">'[4]Expenditures Over Time'!$D$27</definedName>
    <definedName name="PlanningTotal">'[4]Expenditures Over Time'!$D$19</definedName>
    <definedName name="POL_TERM">[1]Inputs!$D$20</definedName>
    <definedName name="PREM_ACC_ROP_TBL">[1]OTHER_BEN!$A$13:$IV$15</definedName>
    <definedName name="Prem_freq">[1]Inputs!$D$23</definedName>
    <definedName name="PREM_FREQ_ADJ">[1]Inputs!$D$24</definedName>
    <definedName name="PREM_LOAD">[1]Inputs!$C$99:$D$106</definedName>
    <definedName name="PREM_TERM">[1]Inputs!$D$21</definedName>
    <definedName name="_xlnm.Print_Area" localSheetId="13">不良资产备注!$A$1:$T$12</definedName>
    <definedName name="_xlnm.Print_Area" localSheetId="4">'表1-1 资产配置状况'!$A$1:$X$180</definedName>
    <definedName name="_xlnm.Print_Area" localSheetId="5">'表1-2 资产信用状况'!$A$1:$O$98</definedName>
    <definedName name="_xlnm.Print_Area" localSheetId="6">'表1-3 负债产品信息'!$A$1:$K$56</definedName>
    <definedName name="_xlnm.Print_Area" localSheetId="7">'表2-1 期限结构匹配测试_利率风险对冲率'!$A$1:$P$20</definedName>
    <definedName name="_xlnm.Print_Area" localSheetId="8">'表2-2 期限结构匹配测试_基点价值变动率'!$A$1:$Y$41</definedName>
    <definedName name="_xlnm.Print_Area" localSheetId="9">'表3-1 成本收益匹配状况'!$A$1:$H$84</definedName>
    <definedName name="_xlnm.Print_Area" localSheetId="10">'表3-2 成本收益匹配压力测试'!$A$1:$V$132</definedName>
    <definedName name="_xlnm.Print_Area" localSheetId="12">'表4-2 流动性匹配率'!$A$1:$O$9</definedName>
    <definedName name="_xlnm.Print_Area" localSheetId="0">封面!$A$1:$B$13</definedName>
    <definedName name="_xlnm.Print_Area" localSheetId="2">目录!$A$1:$C$17</definedName>
    <definedName name="_xlnm.Print_Area" localSheetId="1">'资产负债匹配指标预警报表(人身保险公司)'!$A$1:$F$16</definedName>
    <definedName name="Print_Area_Reset" localSheetId="7">OFFSET('表2-1 期限结构匹配测试_利率风险对冲率'!Full_Print,0,0,Last_Row)</definedName>
    <definedName name="Print_Area_Reset" localSheetId="8">OFFSET('表2-2 期限结构匹配测试_基点价值变动率'!Full_Print,0,0,Last_Row)</definedName>
    <definedName name="PROD">[1]Inputs!$D$5</definedName>
    <definedName name="PY">[2]RANGES!$H$6</definedName>
    <definedName name="PY_COST">'[2]P&amp;L (PY Act)'!$B$39:$T$69</definedName>
    <definedName name="PY_EXPENSE">'[2]P&amp;L (PY Act)'!$B$73:$T$103</definedName>
    <definedName name="PY_PROFIT">'[2]P&amp;L (PY Act)'!$B$106:$T$106</definedName>
    <definedName name="PY_SALES">'[2]P&amp;L (PY Act)'!$B$5:$T$35</definedName>
    <definedName name="RDR">[1]Inputs!$E$221</definedName>
    <definedName name="RDR_ANN">[1]Inputs!$D$221</definedName>
    <definedName name="RE_PP">[1]Inputs!$D$69</definedName>
    <definedName name="RE_PREM">[1]Inputs!$E$69</definedName>
    <definedName name="RES_CIRC_LOAD_TBL">[1]RES_SURR_BASIS!$A$14:$IV$18</definedName>
    <definedName name="RES_CIRC_TBL">[1]Inputs!$C$178:$D$182</definedName>
    <definedName name="RES_CIRCAP_LOAD_TBL">[1]RES_SURR_BASIS!$A$20:$IV$24</definedName>
    <definedName name="RES_CIRCAP_TBL">[1]Inputs!$C$178:$E$182</definedName>
    <definedName name="RES_DMORT">[1]Inputs!$D$163</definedName>
    <definedName name="RES_INT_MTH">[1]Inputs!$E$167</definedName>
    <definedName name="RES_MORT">[1]Inputs!$D$162</definedName>
    <definedName name="RES_MORT_LOAD">[1]Inputs!$C$185:$D$186</definedName>
    <definedName name="RES_MORT_LOAD_DPER">[1]Inputs!$D$188</definedName>
    <definedName name="RES_MORT_LOAD_TBL">[1]Mortality_Assump!$A$40:$IV$41</definedName>
    <definedName name="RES_MORT_LOAD_TBL_F">[1]Mortality_Assump!$A$43:$IV$44</definedName>
    <definedName name="RES_MTD_ADJ">[1]Inputs!$D$166</definedName>
    <definedName name="RES_SURR_COL">[1]RES_SURR_BASIS!$A$1:$IV$1</definedName>
    <definedName name="RES_SURR_TBL">[1]RES_SURR_BASIS!$A$2:$IV$65536</definedName>
    <definedName name="RES_TERM">[1]Inputs!$D$168</definedName>
    <definedName name="ROP">[1]Inputs!$D$26</definedName>
    <definedName name="ROP_ACC_RATE_TBL">[1]Inputs!$C$29:$E$31</definedName>
    <definedName name="ROP_PER">[1]Inputs!$D$27</definedName>
    <definedName name="RY_SURR_NP">[1]CSV!$Z$2</definedName>
    <definedName name="SA">[1]Inputs!$D$18</definedName>
    <definedName name="SA_MULT_COL">[1]SA_MULT!$A$1:$IV$1</definedName>
    <definedName name="SALES_FCST_ROWS">'[2]Sales Fcst'!$A$20:$IV$34,'[2]Sales Fcst'!$A$54:$IV$68,'[2]Sales Fcst'!$A$87:$IV$101</definedName>
    <definedName name="SALES_SORT">'[2]Dashboard data'!$B$70:$D$99</definedName>
    <definedName name="SCN_DES_ST">[1]Results!$F$5</definedName>
    <definedName name="SCN_NO">[1]Inputs!$D$62</definedName>
    <definedName name="Sex">[1]Inputs!$D$13</definedName>
    <definedName name="SM_RES">[1]Inputs!$D$228</definedName>
    <definedName name="SM_SAR">[1]Inputs!$D$229</definedName>
    <definedName name="SURR_CIRC_LOAD_TBL">[1]RES_SURR_BASIS!$A$31:$IV$35</definedName>
    <definedName name="SURR_CIRC_TBL">[1]Inputs!$C$202:$D$206</definedName>
    <definedName name="SURR_CIRCAP_LOAD_TBL">[1]RES_SURR_BASIS!$A$37:$IV$41</definedName>
    <definedName name="SURR_CIRCAP_TBL">[1]Inputs!$C$202:$E$206</definedName>
    <definedName name="SURR_DMORT">[1]Inputs!$D$194</definedName>
    <definedName name="SURR_INT_MTH">[1]Inputs!$E$197</definedName>
    <definedName name="SURR_MORT">[1]Inputs!$D$193</definedName>
    <definedName name="SURR_MORT_LOAD">[1]Inputs!$C$209:$D$210</definedName>
    <definedName name="SURR_MORT_LOAD_DPER">[1]Inputs!$D$212</definedName>
    <definedName name="SURR_MORT_LOAD_TBL">[1]Mortality_Assump!$A$46:$IV$47</definedName>
    <definedName name="SURR_MORT_LOAD_TBL_F">[1]Mortality_Assump!$A$49:$IV$50</definedName>
    <definedName name="SURR_NP_MTD">[1]Inputs!$D$195</definedName>
    <definedName name="SURR_NP_MTD2">[1]Inputs!$D$196</definedName>
    <definedName name="SURR_NP_TBL">[1]CSV!$V$1:$W$5</definedName>
    <definedName name="SURR_TERM">[1]Inputs!$D$199</definedName>
    <definedName name="TAX">[1]Inputs!$D$220</definedName>
    <definedName name="TestTotal">'[4]Expenditures Over Time'!$D$43</definedName>
    <definedName name="top_up">[1]Inputs!$D$22</definedName>
    <definedName name="YEARS">[2]RANGES!$A$5:$A$25</definedName>
    <definedName name="ZILLMER">[1]Inputs!$D$169</definedName>
    <definedName name="部门">OFFSET([8]字段!$C$11,,,COUNTA([8]字段!$C$1:$C$65536),)</definedName>
    <definedName name="公司类型">[6]封面!$B$4</definedName>
    <definedName name="开户行">OFFSET([8]字段!$M$11,,,COUNTA([8]字段!$M$1:$M$65536),)</definedName>
    <definedName name="类型">OFFSET([8]字段!$L$11,,,COUNTA([8]字段!$L$1:$L$65536),)</definedName>
    <definedName name="是否经营农险">[6]封面!$B$25</definedName>
    <definedName name="责任人">OFFSET([8]字段!$F$11,,,COUNTA([8]字段!$F$1:$F$65536),)</definedName>
    <definedName name="支票号">OFFSET([8]支票领购与使用输入!$J$11,,,COUNTA([8]支票领购与使用输入!$J$1:$J$65536),)</definedName>
    <definedName name="_xlnm.Print_Area" localSheetId="11">'表4-1 流动性覆盖率'!$A$1:$D$41</definedName>
  </definedNames>
  <calcPr calcId="144525" calcMode="manual" calcCompleted="0" calcOnSave="0"/>
</workbook>
</file>

<file path=xl/sharedStrings.xml><?xml version="1.0" encoding="utf-8"?>
<sst xmlns="http://schemas.openxmlformats.org/spreadsheetml/2006/main" count="1444" uniqueCount="730">
  <si>
    <t>附件3：</t>
  </si>
  <si>
    <t>人身保险公司资产负债管理报表</t>
  </si>
  <si>
    <t>公司名称：</t>
  </si>
  <si>
    <t>保险机构法人许可证号（经营保险业务许可证）</t>
  </si>
  <si>
    <t>开业日期：</t>
  </si>
  <si>
    <t>//</t>
  </si>
  <si>
    <t>报告期末：</t>
  </si>
  <si>
    <t>报送时间：</t>
  </si>
  <si>
    <t>填报部门：</t>
  </si>
  <si>
    <t>填报责任人：</t>
  </si>
  <si>
    <r>
      <rPr>
        <sz val="16"/>
        <color theme="1"/>
        <rFont val="楷体"/>
        <charset val="134"/>
      </rPr>
      <t>填报联系人：</t>
    </r>
  </si>
  <si>
    <t>联系人办公电话和手机：</t>
  </si>
  <si>
    <t>联系人电子邮箱：</t>
  </si>
  <si>
    <t>人身保险公司资产负债匹配指标预警报表</t>
  </si>
  <si>
    <t>评估项目</t>
  </si>
  <si>
    <t>评估指标</t>
  </si>
  <si>
    <t>分值</t>
  </si>
  <si>
    <t>预警区间</t>
  </si>
  <si>
    <t>得分</t>
  </si>
  <si>
    <t>评价指标</t>
  </si>
  <si>
    <t>期限结构匹配</t>
  </si>
  <si>
    <t>利率风险对冲率</t>
  </si>
  <si>
    <t>普通账户利率风险对冲率介于[50%，150%]，得15分；
普通账户利率风险对冲率小于50%，且规模调整后的现金流流入利率敏感度大于等于10%的，得15分；
普通账户利率风险对冲率小于50%，且规模调整后的现金流流入利率敏感度大于等于5%，小于10%的，得10分；
普通账户利率风险对冲率小于50%，且规模调整后的现金流流入利率敏感度小于5%的，得0分；
普通账户利率风险对冲率大于150%的，得0分。</t>
  </si>
  <si>
    <t>规模调整后的有效久期缺口</t>
  </si>
  <si>
    <t>普通账户规模调整后的有效久期缺口在[-5,5]之间的，得5分；
普通账户规模调整后的有效久期缺口小于-5年，且规模调整后的现金流流入有效久期大于等于10年的，得5分；
普通账户规模调整后的有效久期缺口小于-5年，且规模调整后的现金流流入有效久期大于等于5年，小于10年的，得3分；
普通账户规模调整后的有效久期缺口小于-5年，且规模调整后的现金流流入有效久期小于5年的，得0分；
普通账户规模调整后的有效久期缺口大于5年的，得0分。</t>
  </si>
  <si>
    <t>基点价值变动率</t>
  </si>
  <si>
    <t>普通账户基点价值变动率在[0,50%]的，得5分；
普通账户基点价值变动率在(50%,100%]的，得3分；
普通账户基点价值变动率大于100%或小于0的，得0分。</t>
  </si>
  <si>
    <t>成本收益匹配</t>
  </si>
  <si>
    <t>综合投资收益覆盖率</t>
  </si>
  <si>
    <t>对公司普通账户、传统保险账户、分红保险账户、万能保险账户进行评估：
公司普通账户大于等于100%，且传统保险账户、分红保险账户、万能保险账户均大于等于100%的，得15分；
公司普通账户大于等于100%，存在传统保险账户、分红保险账户、万能保险账户中的一个账户小于100%的，得10分；
公司普通账户大于等于100%，存在传统保险账户、分红保险账户、万能保险账户中至少两个账户小于100%的，得5分；
公司普通账户小于100%的，得0分。</t>
  </si>
  <si>
    <t>净投资收益覆盖率</t>
  </si>
  <si>
    <t>利差三（过去三年平均会计投资收益率与负债保证成本率差额）</t>
  </si>
  <si>
    <t>对公司普通账户、传统保险账户、分红保险账户、万能保险账户进行评估：
公司普通账户差额大于等于0，且传统保险账户、分红保险账户、万能保险账户均大于等于0的，得5分；
公司普通账户差额大于等于0，存在传统保险账户、分红保险账户、万能保险账户中的一个账户小于0的，得3分；
公司普通账户差额大于等于0，存在传统保险账户、分红保险账户、万能保险账户中至少两个账户小于0的，得1分；
公司普通账户差额小于0，得0分。</t>
  </si>
  <si>
    <t>利差四（新增固定收益类投资资产到期收益率与新业务负债最低要求回报率差额差额）</t>
  </si>
  <si>
    <t>对公司普通账户、传统保险账户、分红保险账户、万能保险账户进行评估：
公司普通账户差额大于等于0，且传统保险账户、分红保险账户、万能保险账户均大于等于0的，得5分；
公司普通账户差额大于等于0，存在传统保险账户、分红保险账户、万能保险账户中的一个账户小于0的，得3分；
公司普通账户差额大于等于0，存在传统保险账户、分红保险账户、万能保险账户中至少两个账户小于0的，得1分；
公司普通账户差额小于0的，得0分。</t>
  </si>
  <si>
    <t>压力一（宏观压力情景下会计投资收益率与负债保证成本率差额）</t>
  </si>
  <si>
    <t>普通账户会计投资收益率与负债保证成本差额≥0，得5分；
-5%≤普通账户会计投资收益率与负债保证成本差额&lt;0%，得3分；
-10%≤普通账户会计投资收益率与负债保证成本差额&lt;-5%，得1分；
普通账户会计投资收益率与负债保证成本差额&lt;-10%，得0分。</t>
  </si>
  <si>
    <t>压力二（利率上行压力情景下会计投资收益率与负债资金成本率差额）</t>
  </si>
  <si>
    <t>对公司普通账户、传统保险账户、分红保险账户、万能保险账户未来三年利差情况进行评估：
未来三年所有账户利差均大于等于0的，得5分；
未来三年每年年末普通账户利差均大于等于0，但传统保险账户、分红保险账户和万能保险账户账户中有小于0的，得4分；
若未来三年仅有两年年末普通账户利差大于等于0的，得3分；
若未来三年仅有一年年末普通账户利差大于等于0的，得1分；
若未来三年年末普通账户利差均小于0的，得0分。</t>
  </si>
  <si>
    <t>压力三（利率下行压力情景下固定收益类投资资产到期收益率与负债保证成本率差额）</t>
  </si>
  <si>
    <t>流动性匹配</t>
  </si>
  <si>
    <t>流动性覆盖率</t>
  </si>
  <si>
    <t>对公司普通账户、传统保险账户、分红保险账户、万能保险账户的流动性覆盖率，取未来3个月和未来12个月的较低值：
所有账户的流动性覆盖率-LCR2大于等于100%的，得15分；
普通账户的流动性覆盖率-LCR2大于等于100%，但存在传统保险账户、分红保险账户和万能保险账户中的一个账户小于100%的，得10分；
普通账户的流动性覆盖率-LCR2大于等于100%，但存在传统保险账户、分红保险账户和万能保险账户中至少两个账户小于100%的，得5分；
普通账户的流动性覆盖率-LCR2小于100%的，得0分。</t>
  </si>
  <si>
    <t>流动性匹配率</t>
  </si>
  <si>
    <t>对公司普通账户、传统保险账户、分红保险账户、万能保险账户的流动性匹配率：
所有账户的流动性匹配率大于等于100%的，得5分；
普通账户的流动性匹配率大于等于100%，但存在传统保险账户、分红保险账户和万能保险账户中的一个账户小于100%的，得3分；
普通账户的流动性匹配率大于等于100%，但存在传统保险账户、分红保险账户和万能保险账户中至少两个账户小于100%的，得1分；
普通账户的流动性匹配率小于100%的，得0分。</t>
  </si>
  <si>
    <t>总分</t>
  </si>
  <si>
    <t>目录</t>
  </si>
  <si>
    <t>序号</t>
  </si>
  <si>
    <t>项目</t>
  </si>
  <si>
    <t>基本信息</t>
  </si>
  <si>
    <t>表1-1资产配置状况</t>
  </si>
  <si>
    <t>表1-2资产信用状况</t>
  </si>
  <si>
    <t>表1-3负债产品信息</t>
  </si>
  <si>
    <t>表2-1期限结构匹配测试_利率风险对冲率</t>
  </si>
  <si>
    <t>表2-2期限结构匹配测试_基点价值变动率</t>
  </si>
  <si>
    <t>表3-1成本收益匹配状况</t>
  </si>
  <si>
    <t>表3-2成本收益匹配压力测试</t>
  </si>
  <si>
    <t>表4-1流动性覆盖率</t>
  </si>
  <si>
    <t>表4-2流动性匹配率</t>
  </si>
  <si>
    <t>备注</t>
  </si>
  <si>
    <t>填表说明：</t>
  </si>
  <si>
    <t>单位</t>
  </si>
  <si>
    <t>人民币/元（有特殊说明除外）</t>
  </si>
  <si>
    <t>为含公式单元格（不可更改部分）</t>
  </si>
  <si>
    <t>—</t>
  </si>
  <si>
    <t>为无需填报内容的单元格</t>
  </si>
  <si>
    <t>填报精度：</t>
  </si>
  <si>
    <t>金额类填报小数点后两位，其余填报小数点后四位（百分号为小数点后两位）</t>
  </si>
  <si>
    <t>评估频率及填报频率</t>
  </si>
  <si>
    <t>评估频率</t>
  </si>
  <si>
    <t>填报频率</t>
  </si>
  <si>
    <t>表1-1 资产配置状况</t>
  </si>
  <si>
    <t>1-1-1.资产规模</t>
  </si>
  <si>
    <t>季度</t>
  </si>
  <si>
    <t>季报</t>
  </si>
  <si>
    <t>1-1-2.资金运用规模</t>
  </si>
  <si>
    <t>1-1-3.资金运用比例监管</t>
  </si>
  <si>
    <t>1-1-4.固定收益类投资资产剩余期限分布</t>
  </si>
  <si>
    <t>1-1-5.风险10日VaR值</t>
  </si>
  <si>
    <t>1-1-6.外汇敞口</t>
  </si>
  <si>
    <t>1-1-7.融资杠杆比例</t>
  </si>
  <si>
    <t>表1-2 资产信用状况</t>
  </si>
  <si>
    <t>1-2-1.固定收益类投资资产信用评级</t>
  </si>
  <si>
    <t>1-2-2.存款及同业存单</t>
  </si>
  <si>
    <t>1-2-3.固定收益类投资资产信用评级剩余期限分布</t>
  </si>
  <si>
    <t>1-2-4.保险资产风险分类状况</t>
  </si>
  <si>
    <t>半年度</t>
  </si>
  <si>
    <t>1-2-5.集中度风险</t>
  </si>
  <si>
    <t>表1-3 负债产品信息</t>
  </si>
  <si>
    <t>1-3-1.保险合同负债/资产</t>
  </si>
  <si>
    <t>1-3-2.负债规模占比</t>
  </si>
  <si>
    <t>1-3-3.新单保费</t>
  </si>
  <si>
    <t>1-3-4.保单续保率情况</t>
  </si>
  <si>
    <t>1-3-5.三年新业务规划</t>
  </si>
  <si>
    <t>年度</t>
  </si>
  <si>
    <t>表2-1 期限结构匹配测试_利率风险对冲率</t>
  </si>
  <si>
    <t>2-1.期限结构匹配测试_利率风险对冲率</t>
  </si>
  <si>
    <t>表2-2 期限结构匹配测试_基点价值变动率</t>
  </si>
  <si>
    <t>2-2.期限结构匹配测试_基点价值变动率</t>
  </si>
  <si>
    <t>表3-1 成本收益匹配状况</t>
  </si>
  <si>
    <t>3-1.成本收益匹配状况</t>
  </si>
  <si>
    <t>表3-2 成本收益匹配压力测试</t>
  </si>
  <si>
    <t>3-2-1.收益预测</t>
  </si>
  <si>
    <t>3-2-2.资产配置占比</t>
  </si>
  <si>
    <t>3-2-3.成本收益压力测试-宏观压力情景</t>
  </si>
  <si>
    <t>3-2-3.成本收益压力测试-利率上行压力情景</t>
  </si>
  <si>
    <t>3-2-3.成本收益压力测试-利率下行压力情景</t>
  </si>
  <si>
    <t>表4-1 流动性覆盖率</t>
  </si>
  <si>
    <t>4-1.流动性覆盖率</t>
  </si>
  <si>
    <t>表4-2 流动性匹配率</t>
  </si>
  <si>
    <t>4-2.流动性匹配率</t>
  </si>
  <si>
    <t>1-1-1.资产规模和偿付能力充足率</t>
  </si>
  <si>
    <t>单位：人民币元</t>
  </si>
  <si>
    <t>上年末</t>
  </si>
  <si>
    <t>上季末</t>
  </si>
  <si>
    <t>本季末</t>
  </si>
  <si>
    <t>总资产</t>
  </si>
  <si>
    <t>净资产</t>
  </si>
  <si>
    <t>实际资本</t>
  </si>
  <si>
    <t>综合偿付能力充足率</t>
  </si>
  <si>
    <t>填报范围：普通账户和独立账户</t>
  </si>
  <si>
    <t>是否执行《企业会计准则第22号——金融工具确认和计量》财会[2017]7号？</t>
  </si>
  <si>
    <t>是</t>
  </si>
  <si>
    <t>普通账户</t>
  </si>
  <si>
    <t>传统保险账户</t>
  </si>
  <si>
    <t>其中：资本金账户</t>
  </si>
  <si>
    <t>次级债、资本补充债和无固定期限资本债账户</t>
  </si>
  <si>
    <t>分红保险账户</t>
  </si>
  <si>
    <t>万能保险账户</t>
  </si>
  <si>
    <t>独立账户</t>
  </si>
  <si>
    <t>账面余额</t>
  </si>
  <si>
    <t>账面价值</t>
  </si>
  <si>
    <t>账面余额占比（%）</t>
  </si>
  <si>
    <t>占比
较上年末变动（%）</t>
  </si>
  <si>
    <t>占比
较上季末变动（%）</t>
  </si>
  <si>
    <t>1、现金及流动性管理工具</t>
  </si>
  <si>
    <t>1.1境内现金及流动性管理工具</t>
  </si>
  <si>
    <t>1.2境外现金及流动性管理工具</t>
  </si>
  <si>
    <t>2、固定收益类投资资产</t>
  </si>
  <si>
    <t>2.1境内固定收益类投资资产</t>
  </si>
  <si>
    <t>2.1.1传统固定收益类投资资产</t>
  </si>
  <si>
    <t>2.1.1.1存款</t>
  </si>
  <si>
    <t>2.1.1.2债券</t>
  </si>
  <si>
    <t>其中：（准）政府债券</t>
  </si>
  <si>
    <t>2.1.1.3债券型基金</t>
  </si>
  <si>
    <t>2.1.1.4资产证券化产品（不包括持有型不动产资产支持专项计划）</t>
  </si>
  <si>
    <t>2.1.1.5发行人确认为债务工具的优先股和无固定期限资本债券</t>
  </si>
  <si>
    <t>2.1.1.6其他传统固定收益类投资资产</t>
  </si>
  <si>
    <t>其中：基础资产80%投资于标准化债权的固定收益类理财产品</t>
  </si>
  <si>
    <t>其中：基础资产80%投资于标准化债权的固定收益类组合类保险资产管理产品</t>
  </si>
  <si>
    <t>2.1.2非标准固定收益类投资资产</t>
  </si>
  <si>
    <t>2.1.2.1债权投资计划</t>
  </si>
  <si>
    <t>2.1.2.2固定收益类集合资金信托计划</t>
  </si>
  <si>
    <t>2.1.2.3固定收益类专项产品</t>
  </si>
  <si>
    <t>2.1.2.4固定收益类组合类保险资产管理产品（不含基础资产80%投资于标准化债权的）</t>
  </si>
  <si>
    <t>2.1.2.5固定收益类理财产品（不含基础资产80%投资于标准化债权的）</t>
  </si>
  <si>
    <t>2.1.2.6非证券交易所挂牌交易的资产支持专项计划和资产支持计划</t>
  </si>
  <si>
    <t>2.1.2.7含保证条款的权益类投资资产</t>
  </si>
  <si>
    <t>2.1.2.8其他非标准固定收益类投资资产</t>
  </si>
  <si>
    <t>2.2境外固定收益类投资资产</t>
  </si>
  <si>
    <t>2.2.1银行定期存款</t>
  </si>
  <si>
    <t>2.2.2具有保本承诺的结构性存款</t>
  </si>
  <si>
    <t>2.2.3债券</t>
  </si>
  <si>
    <t>其中：纳入境外资产的南向通债券</t>
  </si>
  <si>
    <t>2.2.4债券型基金</t>
  </si>
  <si>
    <t>2.2.5其他境外固定收益类投资资产</t>
  </si>
  <si>
    <t>3、权益类投资资产</t>
  </si>
  <si>
    <t>3.1境内权益类投资资产</t>
  </si>
  <si>
    <t>其中：境内长期股权投资</t>
  </si>
  <si>
    <t>其中：以自有资金对保险类企业的股权投资</t>
  </si>
  <si>
    <t>3.1.1普通股</t>
  </si>
  <si>
    <t xml:space="preserve">      其中：纳入长期股权投资的以权益法计价的普通股</t>
  </si>
  <si>
    <t>3.1.2股票型证券投资基金、混合型证券投资基金</t>
  </si>
  <si>
    <t>其中：纳入长期股权投资的</t>
  </si>
  <si>
    <t>3.1.3发行人确认为权益工具的优先股和无固定期限资本债券等</t>
  </si>
  <si>
    <t>3.1.4可转债</t>
  </si>
  <si>
    <t>3.1.5未上市企业股权</t>
  </si>
  <si>
    <t>3.1.6不含保证条款的权益类和混合类组合类保险资产管理产品（不包括基础资产80%及以上投资于公募REITs的）</t>
  </si>
  <si>
    <t>3.1.7不含保证条款的股权投资计划、股权投资基金（不包括基础资产为不动产类投资资产的）</t>
  </si>
  <si>
    <t>3.1.8发行人确认为权益工具的固定收益类集合资金信托计划、权益类集合资金信托计划（不包括基础资产为不动产类投资资产的）</t>
  </si>
  <si>
    <t>3.1.9权益类专项产品、债转股投资计划</t>
  </si>
  <si>
    <t>其中：投资于权益类资产投资比例不低于80%的债转股投资计划</t>
  </si>
  <si>
    <t>3.1.10私募证券投资基金</t>
  </si>
  <si>
    <t>3.1.11其他监管豁免计算比例的权益类资产</t>
  </si>
  <si>
    <t>3.1.12其他权益类资产（不包括基础资产为不动产类投资资产的）</t>
  </si>
  <si>
    <t>3.2境外权益类投资资产</t>
  </si>
  <si>
    <t>其中：境外长期股权投资</t>
  </si>
  <si>
    <t>3.2.1普通股、全球存托凭证、美国存托凭证</t>
  </si>
  <si>
    <t xml:space="preserve">      其中：纳入境外资产的港股通股票</t>
  </si>
  <si>
    <t>3.2.2证券投资基金（不含货币市场基金、债券型基金）</t>
  </si>
  <si>
    <t>3.2.3可转债</t>
  </si>
  <si>
    <t>3.2.4发行人确认为权益工具的优先股和无固定期限资本债券等</t>
  </si>
  <si>
    <t>3.2.5私募证券投资基金（基础资产投资境外股票占比50%以上）</t>
  </si>
  <si>
    <t>3.2.6以纳入境外资产的港股通为主要投资标的境内基金和组合类保险资管产品</t>
  </si>
  <si>
    <t>3.2.7未上市企业股权</t>
  </si>
  <si>
    <t>3.2.8股权投资基金（不包括基础资产为不动产类投资资产的）</t>
  </si>
  <si>
    <t>3.2.9不具有银行保本承诺的结构性存款</t>
  </si>
  <si>
    <t>3.2.10其他监管豁免计算比例的权益类资产</t>
  </si>
  <si>
    <t>3.2.11其他权益类资产（不包括基础资产为不动产类投资资产的）</t>
  </si>
  <si>
    <t>4、不动产类投资资产</t>
  </si>
  <si>
    <t>4.1境内不动产类投资资产</t>
  </si>
  <si>
    <t>4.1.1以物权或项目公司股权持有的投资性不动产或基础设施项目</t>
  </si>
  <si>
    <t xml:space="preserve">  其中：向项目公司提供的股东借款</t>
  </si>
  <si>
    <t>4.1.2不动产金融产品</t>
  </si>
  <si>
    <t>4.1.2.1基础资产为不动产的股权投资基金</t>
  </si>
  <si>
    <t>4.1.2.2基础资产为不动产的股权投资计划</t>
  </si>
  <si>
    <t>4.1.2.3基础资产为不动产的权益类集合资金信托计划及发行人确认为权益工具的固定收益类集合资金信托计划</t>
  </si>
  <si>
    <t>4.1.2.4基础资产为不动产的发行人确认为权益工具的债权投资计划</t>
  </si>
  <si>
    <t>4.1.2.5公开募集基础设施证券投资基金（公募REITs）</t>
  </si>
  <si>
    <t>4.1.2.6持有型不动产资产支持专项计划</t>
  </si>
  <si>
    <t>4.1.2.7基础资产80%及以上投资于公募REITs的资产管理产品</t>
  </si>
  <si>
    <t>4.1.2.8其他不动产金融产品</t>
  </si>
  <si>
    <t>4.2境外不动产类投资资产</t>
  </si>
  <si>
    <t>4.2.1以物权或项目公司股权持有的投资性不动产或基础设施项目</t>
  </si>
  <si>
    <t>4.2.2不动产金融产品</t>
  </si>
  <si>
    <t>4.2.2.1基础资产为不动产的股权投资基金</t>
  </si>
  <si>
    <t>4.2.2.2房地产信托投资基金（REITs）</t>
  </si>
  <si>
    <t>4.2.2.3其他不动产金融产品</t>
  </si>
  <si>
    <t>5、商品类投资资产</t>
  </si>
  <si>
    <t>5.1黄金合约</t>
  </si>
  <si>
    <t>5.2其他</t>
  </si>
  <si>
    <t>投资资产合计</t>
  </si>
  <si>
    <t>另：卖出回购证券等融入资金</t>
  </si>
  <si>
    <t>投资资产净额</t>
  </si>
  <si>
    <t>金融衍生工具</t>
  </si>
  <si>
    <t>保户质押贷款</t>
  </si>
  <si>
    <t>资金运用余额</t>
  </si>
  <si>
    <t>资金运用净额</t>
  </si>
  <si>
    <t>自用性不动产</t>
  </si>
  <si>
    <t>填报说明：卖出回购证券等融入资金以正数填报。</t>
  </si>
  <si>
    <t>填报范围：普通账户</t>
  </si>
  <si>
    <t>比例监管</t>
  </si>
  <si>
    <t>次级债、资本补充债和无固定期限资本补充债账户</t>
  </si>
  <si>
    <t>流动性资产</t>
  </si>
  <si>
    <t>固定收益类资产</t>
  </si>
  <si>
    <t>权益类资产</t>
  </si>
  <si>
    <t>不动产类资产</t>
  </si>
  <si>
    <t xml:space="preserve">      其中：未在银行间市场、证券交易所市场等国务院同意设立的交易市场交易的不动产类资产</t>
  </si>
  <si>
    <t>其他金融资产</t>
  </si>
  <si>
    <t xml:space="preserve">      其中：未在银行间市场、证券交易所市场等国务院同意设立的交易市场交易的其他金融资产</t>
  </si>
  <si>
    <t>商品类资产</t>
  </si>
  <si>
    <t xml:space="preserve">      其中：黄金</t>
  </si>
  <si>
    <t>境外投资余额</t>
  </si>
  <si>
    <t>流动性比例</t>
  </si>
  <si>
    <t>资金运用比例超监测比例或监管比例说明</t>
  </si>
  <si>
    <t>1年及以内</t>
  </si>
  <si>
    <t>1-3年（含3年）</t>
  </si>
  <si>
    <t>3-5年(含5年)</t>
  </si>
  <si>
    <t>5-7年（含7年）</t>
  </si>
  <si>
    <t>7-10年（含10年）</t>
  </si>
  <si>
    <t>10-15年（含15年）</t>
  </si>
  <si>
    <t>15年以上</t>
  </si>
  <si>
    <t>无明确期限</t>
  </si>
  <si>
    <t>账面价值合计</t>
  </si>
  <si>
    <t>合计</t>
  </si>
  <si>
    <t>存款</t>
  </si>
  <si>
    <t>（准）政府债券</t>
  </si>
  <si>
    <t>金融企业（公司）债券</t>
  </si>
  <si>
    <t>非金融企业（公司）债券</t>
  </si>
  <si>
    <t>债券型基金</t>
  </si>
  <si>
    <t>资产证券化产品（不包括持有型不动产资产支持专项计划）</t>
  </si>
  <si>
    <t>发行人确认为债务工具的优先股和无固定期限资本债券</t>
  </si>
  <si>
    <t>其他传统固定收益类投资资产</t>
  </si>
  <si>
    <t>非标准固定收益类投资资产（不包括含保证条款的权益类投资资产）</t>
  </si>
  <si>
    <t>境内固定收益类投资资产合计</t>
  </si>
  <si>
    <t>境外固定收益类投资资产</t>
  </si>
  <si>
    <t>99%置信区间
1年样本</t>
  </si>
  <si>
    <t>99%置信区间
3年样本</t>
  </si>
  <si>
    <t>境内债券型基金</t>
  </si>
  <si>
    <t>VaR</t>
  </si>
  <si>
    <t>VaR/境内债券型基金账面价值</t>
  </si>
  <si>
    <t>境外债券型基金</t>
  </si>
  <si>
    <t>VaR/境外债券型基金账面价值</t>
  </si>
  <si>
    <t>境内权益资产</t>
  </si>
  <si>
    <t>VaR/境内权益资产账面价值</t>
  </si>
  <si>
    <t>境外权益资产</t>
  </si>
  <si>
    <t>VaR/境外权益资产账面价值</t>
  </si>
  <si>
    <t>填报说明：本处所指权益资产包括普通股及存托凭证、权益型证券投资基金、混合型证券投资基金、私募证券投资基金，不包含上述资产中纳入长期股权投资的部分。</t>
  </si>
  <si>
    <t>外汇资产</t>
  </si>
  <si>
    <t>外汇负债</t>
  </si>
  <si>
    <t>外汇敞口头寸</t>
  </si>
  <si>
    <t>(a)</t>
  </si>
  <si>
    <t>(b)</t>
  </si>
  <si>
    <t>(a)-(b)</t>
  </si>
  <si>
    <t>账面价值（人民币计价）</t>
  </si>
  <si>
    <t>本季末融入资金余额</t>
  </si>
  <si>
    <t>上季末总资产</t>
  </si>
  <si>
    <r>
      <rPr>
        <b/>
        <sz val="10"/>
        <rFont val="微软雅黑"/>
        <charset val="134"/>
      </rPr>
      <t>上季末</t>
    </r>
    <r>
      <rPr>
        <b/>
        <sz val="10"/>
        <rFont val="微软雅黑"/>
        <charset val="134"/>
      </rPr>
      <t>融入资金余额</t>
    </r>
  </si>
  <si>
    <t>上季末独立账户资金余额</t>
  </si>
  <si>
    <t>(c)</t>
  </si>
  <si>
    <t>(d)</t>
  </si>
  <si>
    <t>融资杠杆比例[a/(b-c-d)]</t>
  </si>
  <si>
    <t>融资杠杆比例超监测比例说明</t>
  </si>
  <si>
    <t>外部评级</t>
  </si>
  <si>
    <t>账面余额合计</t>
  </si>
  <si>
    <t>免评级</t>
  </si>
  <si>
    <t>AAA</t>
  </si>
  <si>
    <t>AA</t>
  </si>
  <si>
    <t>A</t>
  </si>
  <si>
    <t>BBB</t>
  </si>
  <si>
    <t>BBB以下</t>
  </si>
  <si>
    <t>无评级</t>
  </si>
  <si>
    <t>资产规模</t>
  </si>
  <si>
    <t>占比</t>
  </si>
  <si>
    <t>存在“BBB”、“BBB以下”及“无评级”资产的说明</t>
  </si>
  <si>
    <t>定期存款、协议存款、大额存单、结构性存款</t>
  </si>
  <si>
    <t>账面余额占比</t>
  </si>
  <si>
    <t>同业存单</t>
  </si>
  <si>
    <t>国有大型商业银行及政策性银行</t>
  </si>
  <si>
    <t>股份制商业银行</t>
  </si>
  <si>
    <t>城市商业银行及国际信用评级在A级及以上的外资商业银行</t>
  </si>
  <si>
    <t>农村商业银行</t>
  </si>
  <si>
    <t>其他境内商业银行和境外银行</t>
  </si>
  <si>
    <t>1-2-3.固定收益类投资资产外部评级剩余期限分布</t>
  </si>
  <si>
    <t>交叉分布</t>
  </si>
  <si>
    <t>剩余期限</t>
  </si>
  <si>
    <t>境内</t>
  </si>
  <si>
    <t>境外</t>
  </si>
  <si>
    <t>正常类</t>
  </si>
  <si>
    <t>关注类</t>
  </si>
  <si>
    <t>次级类</t>
  </si>
  <si>
    <t>可疑类</t>
  </si>
  <si>
    <t>损失类</t>
  </si>
  <si>
    <t>不良类</t>
  </si>
  <si>
    <t>固定收益类</t>
  </si>
  <si>
    <t>存款类</t>
  </si>
  <si>
    <t>债券类</t>
  </si>
  <si>
    <t>固定收益类金融产品</t>
  </si>
  <si>
    <t>发行人确认为债务工具的优先股和无固定期限资本债券等</t>
  </si>
  <si>
    <t>含保证条款的权益类投资资产</t>
  </si>
  <si>
    <t>权益类</t>
  </si>
  <si>
    <t>未上市企业股权</t>
  </si>
  <si>
    <t>纳入长期股权投资的普通股</t>
  </si>
  <si>
    <t>股权金融产品</t>
  </si>
  <si>
    <t>发行人确认为权益工具的优先股、无固定期限资本债券等</t>
  </si>
  <si>
    <t>不动产类</t>
  </si>
  <si>
    <t>以物权或项目公司股权方式持有的投资性不动产</t>
  </si>
  <si>
    <t>不动产金融产品</t>
  </si>
  <si>
    <t>存在“不良类”资产的成因分析和风险处置的，请在“备注”表中逐笔写明。</t>
  </si>
  <si>
    <t>填报说明：发行人确认为权益工具的固定收益类集合资金信托计划纳入“发行人确认为权益工具的优先股、无固定期限资本债券等”项目统计。</t>
  </si>
  <si>
    <t>单一行业</t>
  </si>
  <si>
    <t>单一资产投资</t>
  </si>
  <si>
    <t>单一交易对手</t>
  </si>
  <si>
    <t>行业名称（分类需更新）</t>
  </si>
  <si>
    <t>风险敞口</t>
  </si>
  <si>
    <t>风险敞口权重</t>
  </si>
  <si>
    <t>占总资产比例</t>
  </si>
  <si>
    <t>单一资产投资名称</t>
  </si>
  <si>
    <t>是否重大股权投资</t>
  </si>
  <si>
    <t>单一交易对手名称</t>
  </si>
  <si>
    <t>申万一级行业名称</t>
  </si>
  <si>
    <t>第一交易对手</t>
  </si>
  <si>
    <t>1|农林牧渔</t>
  </si>
  <si>
    <t>第二交易对手</t>
  </si>
  <si>
    <t>2|基础化工</t>
  </si>
  <si>
    <t>第三交易对手</t>
  </si>
  <si>
    <t>3|钢铁</t>
  </si>
  <si>
    <t>第四交易对手</t>
  </si>
  <si>
    <t>4|有色金属</t>
  </si>
  <si>
    <t>第五交易对手</t>
  </si>
  <si>
    <t>5|电子</t>
  </si>
  <si>
    <t>集中度指标HHI</t>
  </si>
  <si>
    <t>7|家用电器</t>
  </si>
  <si>
    <t>单一资产投资集中度、单一交易对手集中度超监管比例说明</t>
  </si>
  <si>
    <t>8|食品饮料</t>
  </si>
  <si>
    <t>9|纺织服饰</t>
  </si>
  <si>
    <t>10|轻工制造</t>
  </si>
  <si>
    <t>11|医药生物</t>
  </si>
  <si>
    <t>12|公用事业</t>
  </si>
  <si>
    <t>13|交通运输</t>
  </si>
  <si>
    <t>14|房地产</t>
  </si>
  <si>
    <t>15|商贸零售</t>
  </si>
  <si>
    <t>16|社会服务</t>
  </si>
  <si>
    <t>17|银行</t>
  </si>
  <si>
    <t>18|非银金融</t>
  </si>
  <si>
    <t>19|综合</t>
  </si>
  <si>
    <t>20|建筑材料</t>
  </si>
  <si>
    <t>21|建筑装饰</t>
  </si>
  <si>
    <t>22|电力设备</t>
  </si>
  <si>
    <t>23|机械设备</t>
  </si>
  <si>
    <t>24|国防军工</t>
  </si>
  <si>
    <t>25|计算机</t>
  </si>
  <si>
    <t>26|传媒</t>
  </si>
  <si>
    <t>27|通信</t>
  </si>
  <si>
    <t>28|煤炭</t>
  </si>
  <si>
    <t>29|石油石化</t>
  </si>
  <si>
    <t>30|环保</t>
  </si>
  <si>
    <t>31|美容护理</t>
  </si>
  <si>
    <t>32|Energy</t>
  </si>
  <si>
    <t>33|Materials</t>
  </si>
  <si>
    <t>34|Industrials</t>
  </si>
  <si>
    <t>35|Consumer Discretionary</t>
  </si>
  <si>
    <t>36|Consumer Staples</t>
  </si>
  <si>
    <t>37|Health Care</t>
  </si>
  <si>
    <t>38|Financials</t>
  </si>
  <si>
    <t>39|Information Technology</t>
  </si>
  <si>
    <t>40|Telecommunication Services</t>
  </si>
  <si>
    <t>41|Utilities</t>
  </si>
  <si>
    <t>42|Real Estate</t>
  </si>
  <si>
    <t>43|不适用</t>
  </si>
  <si>
    <t>是否执行《企业会计准则第25号——保险合同》财会〔2020〕20号？</t>
  </si>
  <si>
    <t>否</t>
  </si>
  <si>
    <t>会计计量模式/账户</t>
  </si>
  <si>
    <t>保险合同负债</t>
  </si>
  <si>
    <t>保险合同资产</t>
  </si>
  <si>
    <t>分出再保险合同资产</t>
  </si>
  <si>
    <t>分出再保险合同负债</t>
  </si>
  <si>
    <t>财务口径负债资金成本率</t>
  </si>
  <si>
    <t>财务口径综合负债资金成本率</t>
  </si>
  <si>
    <t>未来现金流量现值</t>
  </si>
  <si>
    <t>非金融风险调整</t>
  </si>
  <si>
    <t>合同服务边际</t>
  </si>
  <si>
    <t>通用模型法</t>
  </si>
  <si>
    <t>浮动收费法</t>
  </si>
  <si>
    <t>保费分配法</t>
  </si>
  <si>
    <t>修正通用模型法</t>
  </si>
  <si>
    <t>填报说明：保险合同资产与分出再保险合同资产以负数填列。</t>
  </si>
  <si>
    <t>1-3-2.负债规模统计</t>
  </si>
  <si>
    <t>负债规模</t>
  </si>
  <si>
    <t>寿险业务</t>
  </si>
  <si>
    <t>传统保险账户（不含非寿险业务）</t>
  </si>
  <si>
    <t>其中：历史高利率保单</t>
  </si>
  <si>
    <t>非寿险业务</t>
  </si>
  <si>
    <t>填报说明：公司没有高利率保单的，不需要填写相关内容。</t>
  </si>
  <si>
    <t>业务类型</t>
  </si>
  <si>
    <t>缴费年期</t>
  </si>
  <si>
    <t>规模</t>
  </si>
  <si>
    <t>账户</t>
  </si>
  <si>
    <t>产品结构占比</t>
  </si>
  <si>
    <t>趸交</t>
  </si>
  <si>
    <t>3年期及以内</t>
  </si>
  <si>
    <t>3-5年期（含5年期）</t>
  </si>
  <si>
    <t>5-10年期（含10年期）</t>
  </si>
  <si>
    <t>10年期以上</t>
  </si>
  <si>
    <t>个人营销渠道</t>
  </si>
  <si>
    <t>银邮保险渠道</t>
  </si>
  <si>
    <t>其他渠道</t>
  </si>
  <si>
    <t>季度第一个月</t>
  </si>
  <si>
    <t>季度第二个月</t>
  </si>
  <si>
    <t>季度第三个月</t>
  </si>
  <si>
    <t>产品账户</t>
  </si>
  <si>
    <t>未来第一年预期保费</t>
  </si>
  <si>
    <t>未来第二年预期保费</t>
  </si>
  <si>
    <t>未来第三年预期保费</t>
  </si>
  <si>
    <t>填报说明：商业养老金产品填报资产管理规模净增量。</t>
  </si>
  <si>
    <t>单位：年/人民币元</t>
  </si>
  <si>
    <t>修正久期</t>
  </si>
  <si>
    <t>规模调整后的
修正久期缺口</t>
  </si>
  <si>
    <t>折现值</t>
  </si>
  <si>
    <t>利率类金融衍生品
买入名义本金合计</t>
  </si>
  <si>
    <t>利率类金融衍生品
卖出名义本金合计</t>
  </si>
  <si>
    <t>金额修正久期
缺口</t>
  </si>
  <si>
    <t>金额修正久期
缺口率</t>
  </si>
  <si>
    <t>利率类金融衍生品
对冲效果</t>
  </si>
  <si>
    <t>资产现金流</t>
  </si>
  <si>
    <t>利率类金融衍生品买入</t>
  </si>
  <si>
    <t>利率类金融衍生品卖出</t>
  </si>
  <si>
    <t>负债现金流流入</t>
  </si>
  <si>
    <t>规模调整后的
现金流流入</t>
  </si>
  <si>
    <t>负债现金流流出</t>
  </si>
  <si>
    <t>有效久期</t>
  </si>
  <si>
    <t>规模调整后的
有效久期缺口</t>
  </si>
  <si>
    <t>金额有效久期
缺口</t>
  </si>
  <si>
    <t>现金流流入利率敏感度</t>
  </si>
  <si>
    <t>现金流流出利率敏感度</t>
  </si>
  <si>
    <t>金额有效久期缺口率</t>
  </si>
  <si>
    <t>损失吸收调整比例</t>
  </si>
  <si>
    <t>填报说明：分红保险账户与万能保险账户的损失吸收调整比例取值一致。</t>
  </si>
  <si>
    <t>计算口径</t>
  </si>
  <si>
    <t>DV10</t>
  </si>
  <si>
    <t>关键久期</t>
  </si>
  <si>
    <t>负债现金流
流入</t>
  </si>
  <si>
    <t>负债现金流
流出</t>
  </si>
  <si>
    <t>缺口</t>
  </si>
  <si>
    <t>情景</t>
  </si>
  <si>
    <t>DV_X</t>
  </si>
  <si>
    <t>LA</t>
  </si>
  <si>
    <t>DV_X合计</t>
  </si>
  <si>
    <t>DV变动率</t>
  </si>
  <si>
    <t>X</t>
  </si>
  <si>
    <t>上升</t>
  </si>
  <si>
    <t>下降</t>
  </si>
  <si>
    <t>倾斜上</t>
  </si>
  <si>
    <t>倾斜下</t>
  </si>
  <si>
    <t>扭转上</t>
  </si>
  <si>
    <t>扭转下</t>
  </si>
  <si>
    <t>DV变动率对应的不利情景，较上季度发生变动的，请说明原因</t>
  </si>
  <si>
    <t>指标</t>
  </si>
  <si>
    <t>一、资产指标</t>
  </si>
  <si>
    <t>调整后的资金运用平均净额（资金运用平均净额扣除FVOCI债务工具的累计公允价值变动）</t>
  </si>
  <si>
    <t>过去第一年调整后的资金运用平均净额</t>
  </si>
  <si>
    <t>B1</t>
  </si>
  <si>
    <t>过去第二年调整后的资金运用平均净额</t>
  </si>
  <si>
    <t>B2</t>
  </si>
  <si>
    <t>过去第三年调整后的资金运用平均净额</t>
  </si>
  <si>
    <t>B3</t>
  </si>
  <si>
    <t>过去第四年调整后的资金运用平均净额</t>
  </si>
  <si>
    <t>B4</t>
  </si>
  <si>
    <t>过去第五年调整后的资金运用平均净额</t>
  </si>
  <si>
    <t>B5</t>
  </si>
  <si>
    <t>过去三年调整后的资金运用平均净额</t>
  </si>
  <si>
    <t>C1=(B1+B2+B3)/3</t>
  </si>
  <si>
    <t>过去五年调整后的资金运用平均净额</t>
  </si>
  <si>
    <t>C2=(B1+B2+B3+B4+B5)/5</t>
  </si>
  <si>
    <t>利息收入</t>
  </si>
  <si>
    <t>投资收益</t>
  </si>
  <si>
    <t>其中：FVTPL金融资产利息收入、股息红利收入</t>
  </si>
  <si>
    <t>(1)</t>
  </si>
  <si>
    <t>公允价值变动损益</t>
  </si>
  <si>
    <t>其他投资损益</t>
  </si>
  <si>
    <t>其中：投融资活动汇兑损益</t>
  </si>
  <si>
    <t>(2)</t>
  </si>
  <si>
    <t>其中：投资性房地产租金收入</t>
  </si>
  <si>
    <t>(3)</t>
  </si>
  <si>
    <t>其中：长期股权投资计入营业外收入的部分</t>
  </si>
  <si>
    <t>(4)</t>
  </si>
  <si>
    <t>以公允价值计量且其变动计入其他综合收益（FVOCI）的金融资产公允价值变动</t>
  </si>
  <si>
    <t>(e)</t>
  </si>
  <si>
    <t>其中：FVOCI债务工具公允价值变动</t>
  </si>
  <si>
    <t>(5)</t>
  </si>
  <si>
    <t>指定为FVOCI的非交易性权益工具投资的处置损益</t>
  </si>
  <si>
    <t>(f)</t>
  </si>
  <si>
    <t>减：投资资产减值损失</t>
  </si>
  <si>
    <t>(g)</t>
  </si>
  <si>
    <t>减：利息支出</t>
  </si>
  <si>
    <t>(i)</t>
  </si>
  <si>
    <t>净投资收益率</t>
  </si>
  <si>
    <t>D=((a)+(1)+(3)-(i))/A</t>
  </si>
  <si>
    <t>过去第一年的累计净投资收益</t>
  </si>
  <si>
    <t>(j)</t>
  </si>
  <si>
    <t>过去第一年平均净投资收益率</t>
  </si>
  <si>
    <t>D1=(j)/B1</t>
  </si>
  <si>
    <t>过去第二年平均净投资收益率</t>
  </si>
  <si>
    <t>D2</t>
  </si>
  <si>
    <t>过去第三年平均净投资收益率</t>
  </si>
  <si>
    <t>D3</t>
  </si>
  <si>
    <t>过去三年平均净投资收益率</t>
  </si>
  <si>
    <t>E=[(1+D1)×（1+D2)×（1+D3）]^(1/3)-1</t>
  </si>
  <si>
    <t>会计投资收益率</t>
  </si>
  <si>
    <t>F=((a)+(b)+(c)+(d)-(g)-(i))/A</t>
  </si>
  <si>
    <t>过去第一年的累计会计投资收益</t>
  </si>
  <si>
    <t>(k)</t>
  </si>
  <si>
    <t>过去第一年平均会计投资收益率</t>
  </si>
  <si>
    <t>G1=(k)/B1</t>
  </si>
  <si>
    <t>过去第二年平均会计投资收益率</t>
  </si>
  <si>
    <t>G2</t>
  </si>
  <si>
    <t>过去第三年平均会计投资收益率</t>
  </si>
  <si>
    <t>G3</t>
  </si>
  <si>
    <t>过去三年平均会计投资收益率</t>
  </si>
  <si>
    <t>H=[(1+G1)×（1+G2)×（1+G3）]^(1/3)-1</t>
  </si>
  <si>
    <t>综合投资收益率</t>
  </si>
  <si>
    <t>L=((a)+(b)+(c)+(d)+(e)+(f)-(g)-(i)-(5))/A</t>
  </si>
  <si>
    <t>过去第一年的累计综合投资收益</t>
  </si>
  <si>
    <t>(l)</t>
  </si>
  <si>
    <t>过去第一年平均综合投资收益率</t>
  </si>
  <si>
    <t>J1=(l)/B1</t>
  </si>
  <si>
    <t>过去第二年平均综合投资收益率</t>
  </si>
  <si>
    <t>J2</t>
  </si>
  <si>
    <t>过去第三年平均综合投资收益率</t>
  </si>
  <si>
    <t>J3</t>
  </si>
  <si>
    <t>过去第四年平均综合投资收益率</t>
  </si>
  <si>
    <t>J4</t>
  </si>
  <si>
    <t>过去第五年平均综合投资收益率</t>
  </si>
  <si>
    <t>J5</t>
  </si>
  <si>
    <t>过去五年平均综合投资收益率</t>
  </si>
  <si>
    <t>K=[(1+J1)×(1+J2)×(1+J3)×(1+J4)×(1+J5)]^(1/5)-1</t>
  </si>
  <si>
    <t>风险调整后的过去第一年平均综合投资收益率</t>
  </si>
  <si>
    <t>M=J1-coc×sqrt((n)^2+2*ρ(n)×(o)+(o)^2)÷B1</t>
  </si>
  <si>
    <t>市场风险最低资本</t>
  </si>
  <si>
    <t>(n)</t>
  </si>
  <si>
    <t>信用风险最低资本</t>
  </si>
  <si>
    <t>(o)</t>
  </si>
  <si>
    <t>可计算现金流的固定收益类投资资产摊余成本</t>
  </si>
  <si>
    <t>N</t>
  </si>
  <si>
    <t>可计算现金流的固定收益类投资资产到期收益率</t>
  </si>
  <si>
    <t>O</t>
  </si>
  <si>
    <t>当年新增可计算现金流的固定收益类投资资产到期收益率</t>
  </si>
  <si>
    <t>P</t>
  </si>
  <si>
    <t>二、负债指标</t>
  </si>
  <si>
    <t>当年新业务负债最低要求回报率</t>
  </si>
  <si>
    <t>Q</t>
  </si>
  <si>
    <t>负债有效成本率</t>
  </si>
  <si>
    <t>R</t>
  </si>
  <si>
    <t>过去第一年负债保证成本率</t>
  </si>
  <si>
    <t>S1</t>
  </si>
  <si>
    <t>过去第二年负债保证成本率</t>
  </si>
  <si>
    <t>S2</t>
  </si>
  <si>
    <t>过去第三年负债保证成本率</t>
  </si>
  <si>
    <t>S3</t>
  </si>
  <si>
    <t>过去三年平均负债保证成本率</t>
  </si>
  <si>
    <t>T=(S1+S2+S3)/3</t>
  </si>
  <si>
    <t>过去第一年负债资金成本率</t>
  </si>
  <si>
    <t>U1</t>
  </si>
  <si>
    <t>过去第二年负债资金成本率</t>
  </si>
  <si>
    <t>U2</t>
  </si>
  <si>
    <t>过去第三年负债资金成本率</t>
  </si>
  <si>
    <t>U3</t>
  </si>
  <si>
    <t>过去第四年负债资金成本率</t>
  </si>
  <si>
    <t>U4</t>
  </si>
  <si>
    <t>过去第五年负债资金成本率</t>
  </si>
  <si>
    <t>U5</t>
  </si>
  <si>
    <t>过去三年平均负债资金成本率</t>
  </si>
  <si>
    <t>V1=(U1+U2+U3)/3</t>
  </si>
  <si>
    <t>过去五年平均负债资金成本率</t>
  </si>
  <si>
    <t>V2=(U1+U2+U3+U4+U5)/5</t>
  </si>
  <si>
    <t>过去第一年负债平均规模</t>
  </si>
  <si>
    <t>W1</t>
  </si>
  <si>
    <t>过去第二年负债平均规模</t>
  </si>
  <si>
    <t>W2</t>
  </si>
  <si>
    <t>过去第三年负债平均规模</t>
  </si>
  <si>
    <t>W3</t>
  </si>
  <si>
    <t>过去第四年负债平均规模</t>
  </si>
  <si>
    <t>W4</t>
  </si>
  <si>
    <t>过去第五年负债平均规模</t>
  </si>
  <si>
    <t>W5</t>
  </si>
  <si>
    <t>过去三年负债平均规模</t>
  </si>
  <si>
    <t>X1=(W1+W2+W3)/3</t>
  </si>
  <si>
    <t>过去五年负债平均规模</t>
  </si>
  <si>
    <t>X2=(W1+W2+W3+W4+W5)/5</t>
  </si>
  <si>
    <t>三、成本收益匹配指标</t>
  </si>
  <si>
    <t>Y=(J1×B1+J2×B2+J3×B3+J4×B4+J5×B5)/(U1×W1+U2×W2+U3×W3+U4×W4+U5×W5)</t>
  </si>
  <si>
    <t>Z=(D1×B1+D2×B2+D3×B3)/(S1×W1+S2×W2+S3×W3)</t>
  </si>
  <si>
    <t>利差一（过去五年平均综合投资收益率与负债资金成本率差额）</t>
  </si>
  <si>
    <t>AA=K-V2*(X2/C2)</t>
  </si>
  <si>
    <t>利差二（过去三年平均净投资收益率与负债保证成本率差额）</t>
  </si>
  <si>
    <t>AB=E-T*(X1/C1)</t>
  </si>
  <si>
    <t>AD=H-T×(X1/C1)</t>
  </si>
  <si>
    <t>利差四（新增固定收益类投资资产到期收益率与新业务负债最低要求回报率差额-不考虑规模调整）</t>
  </si>
  <si>
    <t>AC=P-Q</t>
  </si>
  <si>
    <t>利差五（固定收益类投资资产到期收益率与负债有效成本率差额-不考虑规模调整）</t>
  </si>
  <si>
    <t>AE=O-R</t>
  </si>
  <si>
    <t>利差六（风险调整后的综合投资收益率与负债保证成本率差额）</t>
  </si>
  <si>
    <t>AF=M-S1*(W1/B1)</t>
  </si>
  <si>
    <t>利差七（过去五年平均综合投资收益率与负债资金成本率差额-不考虑规模调整）</t>
  </si>
  <si>
    <t>AG=K-V2</t>
  </si>
  <si>
    <t>利差八（过去三年平均会计投资收益率与负债保证成本率差额-不考虑规模调整）</t>
  </si>
  <si>
    <t>AH=H-T</t>
  </si>
  <si>
    <t>3-2-1. 收益预测</t>
  </si>
  <si>
    <t>资产类别</t>
  </si>
  <si>
    <t>当前配置占比</t>
  </si>
  <si>
    <t>年初至报告期末的综合投资收益率
（或融入资金成本率/保户质押贷款利率）</t>
  </si>
  <si>
    <t>五年平均综合投资收益率</t>
  </si>
  <si>
    <t>预测会计投资收益率（或融入资金成本率）</t>
  </si>
  <si>
    <t>未来第一年</t>
  </si>
  <si>
    <t>未来第二年</t>
  </si>
  <si>
    <t>未来第三年</t>
  </si>
  <si>
    <t>3.1境内长期股权投资</t>
  </si>
  <si>
    <t>3.2境内不含长期股权投资的普通股和基金</t>
  </si>
  <si>
    <t>3.3境内不含长期股权投资的其他权益投资资产</t>
  </si>
  <si>
    <t>3.4境外权益类投资资产</t>
  </si>
  <si>
    <t>未来三年中任意一年的预测会计投资收益率高于五年平均综合投资收益率3个百分点（含）的说明</t>
  </si>
  <si>
    <t>3-2-2. 资产配置占比</t>
  </si>
  <si>
    <t>各账户资产占公司普通账户比例</t>
  </si>
  <si>
    <t>3-2-3. 成本收益压力测试</t>
  </si>
  <si>
    <t>基础情景</t>
  </si>
  <si>
    <t>资产占比</t>
  </si>
  <si>
    <t>预测调整后的资金运用平均净额</t>
  </si>
  <si>
    <t>预测会计投资收益率</t>
  </si>
  <si>
    <t>预测负债平均规模</t>
  </si>
  <si>
    <t>预测负债资金成本率</t>
  </si>
  <si>
    <t>预测负债保证成本率</t>
  </si>
  <si>
    <t>利差</t>
  </si>
  <si>
    <t>存量</t>
  </si>
  <si>
    <t>新增</t>
  </si>
  <si>
    <t>——</t>
  </si>
  <si>
    <t>次级债和资本补充债</t>
  </si>
  <si>
    <t>压力情景一宏观压力情景</t>
  </si>
  <si>
    <t>压力前账面价值</t>
  </si>
  <si>
    <t>压力后账面价值</t>
  </si>
  <si>
    <t>现金及流动性管理工具</t>
  </si>
  <si>
    <t>固定收益类投资资产</t>
  </si>
  <si>
    <t>权益类投资资产</t>
  </si>
  <si>
    <t>不动产类投资资产</t>
  </si>
  <si>
    <t>商品类投资资产</t>
  </si>
  <si>
    <t>调整后的资金运用平均净额</t>
  </si>
  <si>
    <t>投资资产损失率</t>
  </si>
  <si>
    <t>负债保证成本率</t>
  </si>
  <si>
    <t>负债平均规模</t>
  </si>
  <si>
    <t>压力后差额</t>
  </si>
  <si>
    <t>压力情景二利率上行压力情景</t>
  </si>
  <si>
    <t>压力情景三利率下行压力情景</t>
  </si>
  <si>
    <t>可计算现金流的固定收益类投资资产占比</t>
  </si>
  <si>
    <t>可计算现金流的固定收益类投资资产的摊余成本</t>
  </si>
  <si>
    <t>预测可计算现金流的固定收益类投资资产的到期收益率</t>
  </si>
  <si>
    <t>4-1. 流动性覆盖率</t>
  </si>
  <si>
    <t>4-1-1 传统保险账户流动性覆盖率</t>
  </si>
  <si>
    <t>当期数</t>
  </si>
  <si>
    <t>必测压力情景</t>
  </si>
  <si>
    <t>未来 3 个月</t>
  </si>
  <si>
    <t>未来12个月</t>
  </si>
  <si>
    <t>1.公司整体现金流入</t>
  </si>
  <si>
    <t>2.公司整体现金流出</t>
  </si>
  <si>
    <t>3.现金及现金等价物</t>
  </si>
  <si>
    <t>4.流动性资产储备变现金额</t>
  </si>
  <si>
    <t>5.压力情景下流动性覆盖率（LCR2）</t>
  </si>
  <si>
    <t>4-1-2 分红保险账户流动性覆盖率</t>
  </si>
  <si>
    <t>4-1-3 万能保险账户流动性覆盖率</t>
  </si>
  <si>
    <t>4-1-4 普通账户流动性覆盖率</t>
  </si>
  <si>
    <r>
      <rPr>
        <b/>
        <sz val="18"/>
        <color theme="1"/>
        <rFont val="微软雅黑"/>
        <charset val="134"/>
      </rPr>
      <t>表4-2 流动性</t>
    </r>
    <r>
      <rPr>
        <b/>
        <sz val="18"/>
        <rFont val="微软雅黑"/>
        <charset val="134"/>
      </rPr>
      <t>匹配率</t>
    </r>
  </si>
  <si>
    <t>4-2. 流动性匹配率</t>
  </si>
  <si>
    <t>长期股权投资</t>
  </si>
  <si>
    <t>填报需说明的事项:</t>
  </si>
  <si>
    <t>一、不良资产明细</t>
  </si>
  <si>
    <t>不良资产名称（全称）</t>
  </si>
  <si>
    <t>资产类型</t>
  </si>
  <si>
    <t>资产代码</t>
  </si>
  <si>
    <t>基础资产名称（穿透）</t>
  </si>
  <si>
    <t>初次持有时间</t>
  </si>
  <si>
    <t>不良资产投资成本</t>
  </si>
  <si>
    <t>不良资产账面余额</t>
  </si>
  <si>
    <t>风险分类</t>
  </si>
  <si>
    <t>初次确认为不良时间</t>
  </si>
  <si>
    <t>确认不良依据</t>
  </si>
  <si>
    <t>形成原因</t>
  </si>
  <si>
    <t>处置情况（含历史沿革）</t>
  </si>
  <si>
    <t>本报告期新采取措施</t>
  </si>
  <si>
    <t>是否发生违约</t>
  </si>
  <si>
    <t>违约主体名称（全称）</t>
  </si>
  <si>
    <t>违约主体统一社会信用代码</t>
  </si>
  <si>
    <t>违约本金规模（账面余额）</t>
  </si>
  <si>
    <t>违约利息规模（账面余额）</t>
  </si>
  <si>
    <t>涉及地方政府融资平台规模（亿元人民币）</t>
  </si>
  <si>
    <t>....</t>
  </si>
  <si>
    <t>二、其他</t>
  </si>
  <si>
    <t>事项定性</t>
  </si>
  <si>
    <t>中间过程</t>
  </si>
  <si>
    <t>现状/结果</t>
  </si>
  <si>
    <t>计划安排</t>
  </si>
  <si>
    <t>建议/诉求</t>
  </si>
  <si>
    <t>其他内容</t>
  </si>
</sst>
</file>

<file path=xl/styles.xml><?xml version="1.0" encoding="utf-8"?>
<styleSheet xmlns="http://schemas.openxmlformats.org/spreadsheetml/2006/main">
  <numFmts count="17">
    <numFmt numFmtId="176" formatCode="#,##0.0_ "/>
    <numFmt numFmtId="177" formatCode="_ * #,##0.000_ ;_ * \-#,##0.000_ ;_ * &quot;-&quot;??_ ;_ @_ "/>
    <numFmt numFmtId="178" formatCode="_ * #,##0_ ;_ * \-#,##0_ ;_ * &quot;-&quot;??_ ;_ @_ "/>
    <numFmt numFmtId="179" formatCode="0.00_ "/>
    <numFmt numFmtId="180" formatCode="#,##0.00_ "/>
    <numFmt numFmtId="181" formatCode="0.0000_ "/>
    <numFmt numFmtId="182" formatCode="#,##0.0000"/>
    <numFmt numFmtId="44" formatCode="_ &quot;￥&quot;* #,##0.00_ ;_ &quot;￥&quot;* \-#,##0.00_ ;_ &quot;￥&quot;* &quot;-&quot;??_ ;_ @_ "/>
    <numFmt numFmtId="43" formatCode="_ * #,##0.00_ ;_ * \-#,##0.00_ ;_ * &quot;-&quot;??_ ;_ @_ "/>
    <numFmt numFmtId="183" formatCode="[$-F800]dddd\,\ mmmm\ dd\,\ yyyy"/>
    <numFmt numFmtId="42" formatCode="_ &quot;￥&quot;* #,##0_ ;_ &quot;￥&quot;* \-#,##0_ ;_ &quot;￥&quot;* &quot;-&quot;_ ;_ @_ "/>
    <numFmt numFmtId="41" formatCode="_ * #,##0_ ;_ * \-#,##0_ ;_ * &quot;-&quot;_ ;_ @_ "/>
    <numFmt numFmtId="184" formatCode="0.0000"/>
    <numFmt numFmtId="185" formatCode="0.0000_);[Red]\(0.0000\)"/>
    <numFmt numFmtId="186" formatCode="0.0000000000000%"/>
    <numFmt numFmtId="187" formatCode="0.00_);[Red]\(0.00\)"/>
    <numFmt numFmtId="188" formatCode="#,##0_ "/>
  </numFmts>
  <fonts count="63">
    <font>
      <sz val="11"/>
      <color theme="1"/>
      <name val="DengXian"/>
      <charset val="134"/>
      <scheme val="minor"/>
    </font>
    <font>
      <b/>
      <sz val="11"/>
      <color theme="1"/>
      <name val="DengXian"/>
      <charset val="134"/>
      <scheme val="minor"/>
    </font>
    <font>
      <b/>
      <sz val="11"/>
      <color rgb="FF000000"/>
      <name val="微软雅黑"/>
      <charset val="134"/>
    </font>
    <font>
      <b/>
      <sz val="10"/>
      <name val="微软雅黑"/>
      <charset val="134"/>
    </font>
    <font>
      <sz val="11"/>
      <color theme="1"/>
      <name val="宋体"/>
      <charset val="134"/>
    </font>
    <font>
      <sz val="11"/>
      <color rgb="FF000000"/>
      <name val="微软雅黑"/>
      <charset val="134"/>
    </font>
    <font>
      <b/>
      <sz val="11"/>
      <name val="微软雅黑"/>
      <charset val="134"/>
    </font>
    <font>
      <sz val="10"/>
      <color theme="1"/>
      <name val="微软雅黑"/>
      <charset val="134"/>
    </font>
    <font>
      <sz val="11"/>
      <color theme="1"/>
      <name val="微软雅黑"/>
      <charset val="134"/>
    </font>
    <font>
      <b/>
      <sz val="18"/>
      <color theme="1"/>
      <name val="微软雅黑"/>
      <charset val="134"/>
    </font>
    <font>
      <b/>
      <sz val="10"/>
      <color theme="1"/>
      <name val="微软雅黑"/>
      <charset val="134"/>
    </font>
    <font>
      <sz val="10"/>
      <name val="微软雅黑"/>
      <charset val="134"/>
    </font>
    <font>
      <sz val="10"/>
      <name val="Arial"/>
      <charset val="134"/>
    </font>
    <font>
      <sz val="11"/>
      <name val="DengXian"/>
      <charset val="134"/>
      <scheme val="minor"/>
    </font>
    <font>
      <b/>
      <sz val="18"/>
      <name val="微软雅黑"/>
      <charset val="134"/>
    </font>
    <font>
      <sz val="9.5"/>
      <name val="微软雅黑"/>
      <charset val="134"/>
    </font>
    <font>
      <b/>
      <sz val="9.5"/>
      <name val="微软雅黑"/>
      <charset val="134"/>
    </font>
    <font>
      <sz val="10"/>
      <name val="宋体"/>
      <charset val="134"/>
    </font>
    <font>
      <sz val="10"/>
      <name val="DengXian"/>
      <charset val="134"/>
      <scheme val="minor"/>
    </font>
    <font>
      <sz val="11"/>
      <name val="微软雅黑"/>
      <charset val="134"/>
    </font>
    <font>
      <sz val="10"/>
      <name val="Calibri"/>
      <charset val="134"/>
    </font>
    <font>
      <b/>
      <sz val="11"/>
      <name val="DengXian"/>
      <charset val="134"/>
      <scheme val="minor"/>
    </font>
    <font>
      <b/>
      <sz val="10"/>
      <color rgb="FFFF0000"/>
      <name val="微软雅黑"/>
      <charset val="134"/>
    </font>
    <font>
      <u/>
      <sz val="10"/>
      <name val="Arial"/>
      <charset val="134"/>
    </font>
    <font>
      <b/>
      <sz val="10"/>
      <color rgb="FFC00000"/>
      <name val="微软雅黑"/>
      <charset val="134"/>
    </font>
    <font>
      <b/>
      <sz val="11"/>
      <color rgb="FFFF0000"/>
      <name val="微软雅黑"/>
      <charset val="134"/>
    </font>
    <font>
      <b/>
      <sz val="10"/>
      <color indexed="8"/>
      <name val="微软雅黑"/>
      <charset val="134"/>
    </font>
    <font>
      <b/>
      <i/>
      <sz val="10"/>
      <name val="微软雅黑"/>
      <charset val="134"/>
    </font>
    <font>
      <sz val="11"/>
      <color rgb="FFFF0000"/>
      <name val="DengXian"/>
      <charset val="134"/>
      <scheme val="minor"/>
    </font>
    <font>
      <b/>
      <sz val="10"/>
      <color theme="2"/>
      <name val="微软雅黑"/>
      <charset val="134"/>
    </font>
    <font>
      <b/>
      <sz val="11"/>
      <color theme="0"/>
      <name val="微软雅黑"/>
      <charset val="134"/>
    </font>
    <font>
      <sz val="12"/>
      <color theme="1"/>
      <name val="微软雅黑"/>
      <charset val="134"/>
    </font>
    <font>
      <b/>
      <sz val="10"/>
      <color theme="0"/>
      <name val="微软雅黑"/>
      <charset val="134"/>
    </font>
    <font>
      <b/>
      <sz val="10"/>
      <color theme="1"/>
      <name val="DengXian"/>
      <charset val="134"/>
      <scheme val="minor"/>
    </font>
    <font>
      <sz val="10"/>
      <color theme="1"/>
      <name val="DengXian"/>
      <charset val="134"/>
      <scheme val="minor"/>
    </font>
    <font>
      <sz val="10"/>
      <color rgb="FF000000"/>
      <name val="微软雅黑"/>
      <charset val="134"/>
    </font>
    <font>
      <b/>
      <sz val="16"/>
      <color theme="1"/>
      <name val="仿宋_GB2312"/>
      <charset val="134"/>
    </font>
    <font>
      <sz val="10"/>
      <color theme="1"/>
      <name val="Arial"/>
      <charset val="134"/>
    </font>
    <font>
      <b/>
      <sz val="24"/>
      <color theme="1"/>
      <name val="方正小标宋_GBK"/>
      <charset val="134"/>
    </font>
    <font>
      <sz val="16"/>
      <color theme="1"/>
      <name val="楷体"/>
      <charset val="134"/>
    </font>
    <font>
      <sz val="16"/>
      <color theme="1"/>
      <name val="宋体"/>
      <charset val="134"/>
    </font>
    <font>
      <sz val="16"/>
      <name val="楷体"/>
      <charset val="134"/>
    </font>
    <font>
      <sz val="16"/>
      <color theme="1"/>
      <name val="Arial"/>
      <charset val="134"/>
    </font>
    <font>
      <sz val="11"/>
      <color theme="0"/>
      <name val="DengXian"/>
      <charset val="0"/>
      <scheme val="minor"/>
    </font>
    <font>
      <sz val="11"/>
      <color theme="1"/>
      <name val="DengXian"/>
      <charset val="0"/>
      <scheme val="minor"/>
    </font>
    <font>
      <sz val="12"/>
      <name val="宋体"/>
      <charset val="134"/>
    </font>
    <font>
      <sz val="11"/>
      <color rgb="FF9C0006"/>
      <name val="DengXian"/>
      <charset val="0"/>
      <scheme val="minor"/>
    </font>
    <font>
      <sz val="11"/>
      <color rgb="FF9C6500"/>
      <name val="DengXian"/>
      <charset val="0"/>
      <scheme val="minor"/>
    </font>
    <font>
      <b/>
      <sz val="11"/>
      <color theme="3"/>
      <name val="DengXian"/>
      <charset val="134"/>
      <scheme val="minor"/>
    </font>
    <font>
      <sz val="11"/>
      <color rgb="FF006100"/>
      <name val="DengXian"/>
      <charset val="0"/>
      <scheme val="minor"/>
    </font>
    <font>
      <sz val="11"/>
      <color rgb="FFFA7D00"/>
      <name val="DengXian"/>
      <charset val="0"/>
      <scheme val="minor"/>
    </font>
    <font>
      <b/>
      <sz val="11"/>
      <color rgb="FF3F3F3F"/>
      <name val="DengXian"/>
      <charset val="0"/>
      <scheme val="minor"/>
    </font>
    <font>
      <sz val="11"/>
      <color rgb="FF3F3F76"/>
      <name val="DengXian"/>
      <charset val="0"/>
      <scheme val="minor"/>
    </font>
    <font>
      <i/>
      <sz val="11"/>
      <color rgb="FF7F7F7F"/>
      <name val="DengXian"/>
      <charset val="0"/>
      <scheme val="minor"/>
    </font>
    <font>
      <b/>
      <sz val="15"/>
      <color theme="3"/>
      <name val="DengXian"/>
      <charset val="134"/>
      <scheme val="minor"/>
    </font>
    <font>
      <b/>
      <sz val="11"/>
      <color theme="1"/>
      <name val="DengXian"/>
      <charset val="0"/>
      <scheme val="minor"/>
    </font>
    <font>
      <b/>
      <sz val="13"/>
      <color theme="3"/>
      <name val="DengXian"/>
      <charset val="134"/>
      <scheme val="minor"/>
    </font>
    <font>
      <b/>
      <sz val="11"/>
      <color rgb="FFFFFFFF"/>
      <name val="DengXian"/>
      <charset val="0"/>
      <scheme val="minor"/>
    </font>
    <font>
      <b/>
      <sz val="18"/>
      <color theme="3"/>
      <name val="DengXian"/>
      <charset val="134"/>
      <scheme val="minor"/>
    </font>
    <font>
      <sz val="11"/>
      <color rgb="FFFF0000"/>
      <name val="DengXian"/>
      <charset val="0"/>
      <scheme val="minor"/>
    </font>
    <font>
      <u/>
      <sz val="10"/>
      <color indexed="12"/>
      <name val="Arial"/>
      <charset val="134"/>
    </font>
    <font>
      <b/>
      <sz val="11"/>
      <color rgb="FFFA7D00"/>
      <name val="DengXian"/>
      <charset val="0"/>
      <scheme val="minor"/>
    </font>
    <font>
      <u/>
      <sz val="11"/>
      <color rgb="FF800080"/>
      <name val="DengXian"/>
      <charset val="0"/>
      <scheme val="minor"/>
    </font>
  </fonts>
  <fills count="4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C000"/>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theme="3" tint="0.799523911252174"/>
        <bgColor indexed="64"/>
      </patternFill>
    </fill>
    <fill>
      <patternFill patternType="solid">
        <fgColor theme="0" tint="-0.249977111117893"/>
        <bgColor indexed="64"/>
      </patternFill>
    </fill>
    <fill>
      <patternFill patternType="solid">
        <fgColor theme="3" tint="0.599993896298105"/>
        <bgColor indexed="64"/>
      </patternFill>
    </fill>
    <fill>
      <patternFill patternType="solid">
        <fgColor rgb="FFFF0000"/>
        <bgColor indexed="64"/>
      </patternFill>
    </fill>
    <fill>
      <patternFill patternType="solid">
        <fgColor theme="3" tint="0.799676503799554"/>
        <bgColor indexed="64"/>
      </patternFill>
    </fill>
    <fill>
      <patternFill patternType="solid">
        <fgColor theme="4"/>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rgb="FFC6EFCE"/>
        <bgColor indexed="64"/>
      </patternFill>
    </fill>
    <fill>
      <patternFill patternType="solid">
        <fgColor theme="4" tint="0.399975585192419"/>
        <bgColor indexed="64"/>
      </patternFill>
    </fill>
    <fill>
      <patternFill patternType="solid">
        <fgColor rgb="FFF2F2F2"/>
        <bgColor indexed="64"/>
      </patternFill>
    </fill>
    <fill>
      <patternFill patternType="solid">
        <fgColor rgb="FFFFCC99"/>
        <bgColor indexed="64"/>
      </patternFill>
    </fill>
    <fill>
      <patternFill patternType="solid">
        <fgColor theme="9" tint="0.399975585192419"/>
        <bgColor indexed="64"/>
      </patternFill>
    </fill>
    <fill>
      <patternFill patternType="solid">
        <fgColor theme="9"/>
        <bgColor indexed="64"/>
      </patternFill>
    </fill>
    <fill>
      <patternFill patternType="solid">
        <fgColor rgb="FFFFFFCC"/>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theme="7"/>
        <bgColor indexed="64"/>
      </patternFill>
    </fill>
  </fills>
  <borders count="99">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top style="medium">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style="thin">
        <color auto="1"/>
      </top>
      <bottom style="medium">
        <color auto="1"/>
      </bottom>
      <diagonal/>
    </border>
    <border>
      <left/>
      <right/>
      <top/>
      <bottom style="thin">
        <color auto="1"/>
      </bottom>
      <diagonal/>
    </border>
    <border>
      <left style="medium">
        <color auto="1"/>
      </left>
      <right/>
      <top style="medium">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bottom style="medium">
        <color auto="1"/>
      </bottom>
      <diagonal/>
    </border>
    <border>
      <left style="medium">
        <color auto="1"/>
      </left>
      <right/>
      <top/>
      <bottom style="thin">
        <color auto="1"/>
      </bottom>
      <diagonal/>
    </border>
    <border>
      <left style="medium">
        <color auto="1"/>
      </left>
      <right style="thin">
        <color auto="1"/>
      </right>
      <top/>
      <bottom style="thin">
        <color auto="1"/>
      </bottom>
      <diagonal/>
    </border>
    <border>
      <left/>
      <right style="medium">
        <color auto="1"/>
      </right>
      <top/>
      <bottom style="thin">
        <color auto="1"/>
      </bottom>
      <diagonal/>
    </border>
    <border>
      <left style="medium">
        <color auto="1"/>
      </left>
      <right/>
      <top style="thin">
        <color auto="1"/>
      </top>
      <bottom style="thin">
        <color auto="1"/>
      </bottom>
      <diagonal/>
    </border>
    <border>
      <left style="thin">
        <color auto="1"/>
      </left>
      <right style="thin">
        <color auto="1"/>
      </right>
      <top/>
      <bottom style="thin">
        <color auto="1"/>
      </bottom>
      <diagonal/>
    </border>
    <border>
      <left/>
      <right style="medium">
        <color auto="1"/>
      </right>
      <top style="thin">
        <color auto="1"/>
      </top>
      <bottom style="thin">
        <color auto="1"/>
      </bottom>
      <diagonal/>
    </border>
    <border>
      <left style="medium">
        <color auto="1"/>
      </left>
      <right/>
      <top style="thin">
        <color auto="1"/>
      </top>
      <bottom style="double">
        <color auto="1"/>
      </bottom>
      <diagonal/>
    </border>
    <border>
      <left style="medium">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medium">
        <color auto="1"/>
      </right>
      <top style="thin">
        <color auto="1"/>
      </top>
      <bottom style="double">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auto="1"/>
      </left>
      <right style="medium">
        <color auto="1"/>
      </right>
      <top/>
      <bottom style="thin">
        <color auto="1"/>
      </bottom>
      <diagonal/>
    </border>
    <border>
      <left style="medium">
        <color auto="1"/>
      </left>
      <right style="medium">
        <color auto="1"/>
      </right>
      <top/>
      <bottom style="thin">
        <color auto="1"/>
      </bottom>
      <diagonal/>
    </border>
    <border>
      <left style="thin">
        <color auto="1"/>
      </left>
      <right style="medium">
        <color auto="1"/>
      </right>
      <top style="thin">
        <color auto="1"/>
      </top>
      <bottom style="double">
        <color auto="1"/>
      </bottom>
      <diagonal/>
    </border>
    <border>
      <left style="medium">
        <color auto="1"/>
      </left>
      <right style="medium">
        <color auto="1"/>
      </right>
      <top style="thin">
        <color auto="1"/>
      </top>
      <bottom style="double">
        <color auto="1"/>
      </bottom>
      <diagonal/>
    </border>
    <border>
      <left style="thin">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right style="thin">
        <color auto="1"/>
      </right>
      <top/>
      <bottom style="thin">
        <color auto="1"/>
      </bottom>
      <diagonal/>
    </border>
    <border>
      <left style="medium">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medium">
        <color auto="1"/>
      </bottom>
      <diagonal/>
    </border>
    <border>
      <left style="thin">
        <color auto="1"/>
      </left>
      <right/>
      <top style="thin">
        <color auto="1"/>
      </top>
      <bottom style="medium">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medium">
        <color auto="1"/>
      </left>
      <right style="thin">
        <color auto="1"/>
      </right>
      <top/>
      <bottom style="medium">
        <color auto="1"/>
      </bottom>
      <diagonal/>
    </border>
    <border>
      <left style="thin">
        <color auto="1"/>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style="thin">
        <color auto="1"/>
      </top>
      <bottom style="medium">
        <color auto="1"/>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auto="1"/>
      </left>
      <right/>
      <top style="thin">
        <color auto="1"/>
      </top>
      <bottom/>
      <diagonal/>
    </border>
    <border>
      <left/>
      <right style="medium">
        <color auto="1"/>
      </right>
      <top style="medium">
        <color auto="1"/>
      </top>
      <bottom style="medium">
        <color auto="1"/>
      </bottom>
      <diagonal/>
    </border>
    <border>
      <left style="thin">
        <color auto="1"/>
      </left>
      <right style="medium">
        <color auto="1"/>
      </right>
      <top/>
      <bottom style="medium">
        <color auto="1"/>
      </bottom>
      <diagonal/>
    </border>
    <border>
      <left style="medium">
        <color auto="1"/>
      </left>
      <right/>
      <top/>
      <bottom/>
      <diagonal/>
    </border>
    <border>
      <left/>
      <right style="thin">
        <color auto="1"/>
      </right>
      <top style="thin">
        <color auto="1"/>
      </top>
      <bottom/>
      <diagonal/>
    </border>
    <border>
      <left style="medium">
        <color auto="1"/>
      </left>
      <right/>
      <top style="thin">
        <color auto="1"/>
      </top>
      <bottom/>
      <diagonal/>
    </border>
    <border>
      <left style="medium">
        <color auto="1"/>
      </left>
      <right style="thin">
        <color auto="1"/>
      </right>
      <top style="medium">
        <color auto="1"/>
      </top>
      <bottom/>
      <diagonal/>
    </border>
    <border>
      <left style="medium">
        <color auto="1"/>
      </left>
      <right style="thin">
        <color auto="1"/>
      </right>
      <top/>
      <bottom/>
      <diagonal/>
    </border>
    <border>
      <left/>
      <right/>
      <top/>
      <bottom style="medium">
        <color auto="1"/>
      </bottom>
      <diagonal/>
    </border>
    <border>
      <left style="thin">
        <color auto="1"/>
      </left>
      <right style="medium">
        <color auto="1"/>
      </right>
      <top style="medium">
        <color auto="1"/>
      </top>
      <bottom/>
      <diagonal/>
    </border>
    <border>
      <left style="thin">
        <color auto="1"/>
      </left>
      <right style="medium">
        <color auto="1"/>
      </right>
      <top/>
      <bottom/>
      <diagonal/>
    </border>
    <border>
      <left/>
      <right style="medium">
        <color auto="1"/>
      </right>
      <top style="thin">
        <color auto="1"/>
      </top>
      <bottom style="medium">
        <color auto="1"/>
      </bottom>
      <diagonal/>
    </border>
    <border>
      <left/>
      <right/>
      <top style="thin">
        <color auto="1"/>
      </top>
      <bottom style="thin">
        <color auto="1"/>
      </bottom>
      <diagonal/>
    </border>
    <border>
      <left style="medium">
        <color auto="1"/>
      </left>
      <right style="medium">
        <color auto="1"/>
      </right>
      <top/>
      <bottom/>
      <diagonal/>
    </border>
    <border>
      <left style="thin">
        <color auto="1"/>
      </left>
      <right style="thin">
        <color auto="1"/>
      </right>
      <top/>
      <bottom style="double">
        <color auto="1"/>
      </bottom>
      <diagonal/>
    </border>
    <border>
      <left style="thin">
        <color auto="1"/>
      </left>
      <right/>
      <top style="thin">
        <color auto="1"/>
      </top>
      <bottom style="double">
        <color auto="1"/>
      </bottom>
      <diagonal/>
    </border>
    <border>
      <left style="medium">
        <color auto="1"/>
      </left>
      <right style="medium">
        <color auto="1"/>
      </right>
      <top/>
      <bottom style="double">
        <color auto="1"/>
      </bottom>
      <diagonal/>
    </border>
    <border>
      <left/>
      <right/>
      <top/>
      <bottom style="double">
        <color auto="1"/>
      </bottom>
      <diagonal/>
    </border>
    <border>
      <left style="medium">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top style="thin">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double">
        <color auto="1"/>
      </top>
      <bottom style="thin">
        <color auto="1"/>
      </bottom>
      <diagonal/>
    </border>
    <border>
      <left style="medium">
        <color auto="1"/>
      </left>
      <right/>
      <top/>
      <bottom style="double">
        <color auto="1"/>
      </bottom>
      <diagonal/>
    </border>
    <border>
      <left style="medium">
        <color auto="1"/>
      </left>
      <right style="medium">
        <color auto="1"/>
      </right>
      <top style="thin">
        <color auto="1"/>
      </top>
      <bottom/>
      <diagonal/>
    </border>
    <border>
      <left/>
      <right style="thin">
        <color auto="1"/>
      </right>
      <top/>
      <bottom style="medium">
        <color auto="1"/>
      </bottom>
      <diagonal/>
    </border>
    <border>
      <left style="thin">
        <color auto="1"/>
      </left>
      <right/>
      <top/>
      <bottom/>
      <diagonal/>
    </border>
    <border>
      <left style="thin">
        <color auto="1"/>
      </left>
      <right style="thin">
        <color auto="1"/>
      </right>
      <top style="medium">
        <color auto="1"/>
      </top>
      <bottom style="medium">
        <color auto="1"/>
      </bottom>
      <diagonal/>
    </border>
    <border>
      <left/>
      <right style="medium">
        <color auto="1"/>
      </right>
      <top/>
      <bottom style="medium">
        <color auto="1"/>
      </bottom>
      <diagonal/>
    </border>
    <border>
      <left/>
      <right style="medium">
        <color auto="1"/>
      </right>
      <top style="thin">
        <color auto="1"/>
      </top>
      <bottom/>
      <diagonal/>
    </border>
    <border>
      <left/>
      <right style="medium">
        <color auto="1"/>
      </right>
      <top style="medium">
        <color auto="1"/>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63">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43" fontId="0" fillId="0" borderId="0" applyFont="0" applyFill="0" applyBorder="0" applyAlignment="0" applyProtection="0">
      <alignment vertical="center"/>
    </xf>
    <xf numFmtId="0" fontId="0" fillId="0" borderId="0"/>
    <xf numFmtId="0" fontId="0" fillId="0" borderId="0">
      <alignment vertical="center"/>
    </xf>
    <xf numFmtId="0" fontId="44" fillId="30" borderId="0" applyNumberFormat="0" applyBorder="0" applyAlignment="0" applyProtection="0">
      <alignment vertical="center"/>
    </xf>
    <xf numFmtId="0" fontId="44" fillId="29" borderId="0" applyNumberFormat="0" applyBorder="0" applyAlignment="0" applyProtection="0">
      <alignment vertical="center"/>
    </xf>
    <xf numFmtId="0" fontId="43" fillId="26" borderId="0" applyNumberFormat="0" applyBorder="0" applyAlignment="0" applyProtection="0">
      <alignment vertical="center"/>
    </xf>
    <xf numFmtId="0" fontId="44" fillId="36" borderId="0" applyNumberFormat="0" applyBorder="0" applyAlignment="0" applyProtection="0">
      <alignment vertical="center"/>
    </xf>
    <xf numFmtId="0" fontId="44" fillId="28" borderId="0" applyNumberFormat="0" applyBorder="0" applyAlignment="0" applyProtection="0">
      <alignment vertical="center"/>
    </xf>
    <xf numFmtId="0" fontId="43" fillId="40" borderId="0" applyNumberFormat="0" applyBorder="0" applyAlignment="0" applyProtection="0">
      <alignment vertical="center"/>
    </xf>
    <xf numFmtId="0" fontId="44" fillId="35" borderId="0" applyNumberFormat="0" applyBorder="0" applyAlignment="0" applyProtection="0">
      <alignment vertical="center"/>
    </xf>
    <xf numFmtId="0" fontId="48" fillId="0" borderId="94" applyNumberFormat="0" applyFill="0" applyAlignment="0" applyProtection="0">
      <alignment vertical="center"/>
    </xf>
    <xf numFmtId="0" fontId="53" fillId="0" borderId="0" applyNumberFormat="0" applyFill="0" applyBorder="0" applyAlignment="0" applyProtection="0">
      <alignment vertical="center"/>
    </xf>
    <xf numFmtId="0" fontId="55" fillId="0" borderId="97" applyNumberFormat="0" applyFill="0" applyAlignment="0" applyProtection="0">
      <alignment vertical="center"/>
    </xf>
    <xf numFmtId="9" fontId="0" fillId="0" borderId="0" applyFont="0" applyFill="0" applyBorder="0" applyAlignment="0" applyProtection="0">
      <alignment vertical="center"/>
    </xf>
    <xf numFmtId="0" fontId="0" fillId="0" borderId="0">
      <alignment vertical="center"/>
    </xf>
    <xf numFmtId="43" fontId="0" fillId="0" borderId="0" applyFont="0" applyFill="0" applyBorder="0" applyAlignment="0" applyProtection="0">
      <alignment vertical="center"/>
    </xf>
    <xf numFmtId="0" fontId="56" fillId="0" borderId="96" applyNumberFormat="0" applyFill="0" applyAlignment="0" applyProtection="0">
      <alignment vertical="center"/>
    </xf>
    <xf numFmtId="9" fontId="0" fillId="0" borderId="0" applyFont="0" applyFill="0" applyBorder="0" applyAlignment="0" applyProtection="0"/>
    <xf numFmtId="42" fontId="0" fillId="0" borderId="0" applyFont="0" applyFill="0" applyBorder="0" applyAlignment="0" applyProtection="0">
      <alignment vertical="center"/>
    </xf>
    <xf numFmtId="0" fontId="43" fillId="38" borderId="0" applyNumberFormat="0" applyBorder="0" applyAlignment="0" applyProtection="0">
      <alignment vertical="center"/>
    </xf>
    <xf numFmtId="0" fontId="59" fillId="0" borderId="0" applyNumberFormat="0" applyFill="0" applyBorder="0" applyAlignment="0" applyProtection="0">
      <alignment vertical="center"/>
    </xf>
    <xf numFmtId="0" fontId="44" fillId="33" borderId="0" applyNumberFormat="0" applyBorder="0" applyAlignment="0" applyProtection="0">
      <alignment vertical="center"/>
    </xf>
    <xf numFmtId="0" fontId="43" fillId="34" borderId="0" applyNumberFormat="0" applyBorder="0" applyAlignment="0" applyProtection="0">
      <alignment vertical="center"/>
    </xf>
    <xf numFmtId="0" fontId="54" fillId="0" borderId="96" applyNumberFormat="0" applyFill="0" applyAlignment="0" applyProtection="0">
      <alignment vertical="center"/>
    </xf>
    <xf numFmtId="0" fontId="60" fillId="0" borderId="0" applyNumberFormat="0" applyFill="0" applyBorder="0" applyAlignment="0" applyProtection="0">
      <alignment vertical="top"/>
      <protection locked="0"/>
    </xf>
    <xf numFmtId="0" fontId="44" fillId="37" borderId="0" applyNumberFormat="0" applyBorder="0" applyAlignment="0" applyProtection="0">
      <alignment vertical="center"/>
    </xf>
    <xf numFmtId="44" fontId="0" fillId="0" borderId="0" applyFont="0" applyFill="0" applyBorder="0" applyAlignment="0" applyProtection="0">
      <alignment vertical="center"/>
    </xf>
    <xf numFmtId="0" fontId="44" fillId="41" borderId="0" applyNumberFormat="0" applyBorder="0" applyAlignment="0" applyProtection="0">
      <alignment vertical="center"/>
    </xf>
    <xf numFmtId="0" fontId="61" fillId="23" borderId="93" applyNumberFormat="0" applyAlignment="0" applyProtection="0">
      <alignment vertical="center"/>
    </xf>
    <xf numFmtId="0" fontId="62" fillId="0" borderId="0" applyNumberFormat="0" applyFill="0" applyBorder="0" applyAlignment="0" applyProtection="0">
      <alignment vertical="center"/>
    </xf>
    <xf numFmtId="41" fontId="0" fillId="0" borderId="0" applyFont="0" applyFill="0" applyBorder="0" applyAlignment="0" applyProtection="0">
      <alignment vertical="center"/>
    </xf>
    <xf numFmtId="0" fontId="43" fillId="42" borderId="0" applyNumberFormat="0" applyBorder="0" applyAlignment="0" applyProtection="0">
      <alignment vertical="center"/>
    </xf>
    <xf numFmtId="0" fontId="44" fillId="32" borderId="0" applyNumberFormat="0" applyBorder="0" applyAlignment="0" applyProtection="0">
      <alignment vertical="center"/>
    </xf>
    <xf numFmtId="0" fontId="43" fillId="25" borderId="0" applyNumberFormat="0" applyBorder="0" applyAlignment="0" applyProtection="0">
      <alignment vertical="center"/>
    </xf>
    <xf numFmtId="0" fontId="52" fillId="24" borderId="93" applyNumberFormat="0" applyAlignment="0" applyProtection="0">
      <alignment vertical="center"/>
    </xf>
    <xf numFmtId="0" fontId="0" fillId="0" borderId="0">
      <alignment vertical="center"/>
    </xf>
    <xf numFmtId="0" fontId="51" fillId="23" borderId="92" applyNumberFormat="0" applyAlignment="0" applyProtection="0">
      <alignment vertical="center"/>
    </xf>
    <xf numFmtId="0" fontId="57" fillId="31" borderId="98" applyNumberFormat="0" applyAlignment="0" applyProtection="0">
      <alignment vertical="center"/>
    </xf>
    <xf numFmtId="0" fontId="50" fillId="0" borderId="91" applyNumberFormat="0" applyFill="0" applyAlignment="0" applyProtection="0">
      <alignment vertical="center"/>
    </xf>
    <xf numFmtId="9" fontId="0" fillId="0" borderId="0" applyFont="0" applyFill="0" applyBorder="0" applyAlignment="0" applyProtection="0">
      <alignment vertical="center"/>
    </xf>
    <xf numFmtId="0" fontId="43" fillId="22" borderId="0" applyNumberFormat="0" applyBorder="0" applyAlignment="0" applyProtection="0">
      <alignment vertical="center"/>
    </xf>
    <xf numFmtId="0" fontId="43" fillId="39" borderId="0" applyNumberFormat="0" applyBorder="0" applyAlignment="0" applyProtection="0">
      <alignment vertical="center"/>
    </xf>
    <xf numFmtId="0" fontId="0" fillId="27" borderId="95" applyNumberFormat="0" applyFont="0" applyAlignment="0" applyProtection="0">
      <alignment vertical="center"/>
    </xf>
    <xf numFmtId="0" fontId="58" fillId="0" borderId="0" applyNumberFormat="0" applyFill="0" applyBorder="0" applyAlignment="0" applyProtection="0">
      <alignment vertical="center"/>
    </xf>
    <xf numFmtId="0" fontId="49" fillId="21" borderId="0" applyNumberFormat="0" applyBorder="0" applyAlignment="0" applyProtection="0">
      <alignment vertical="center"/>
    </xf>
    <xf numFmtId="0" fontId="48" fillId="0" borderId="0" applyNumberFormat="0" applyFill="0" applyBorder="0" applyAlignment="0" applyProtection="0">
      <alignment vertical="center"/>
    </xf>
    <xf numFmtId="0" fontId="43" fillId="12" borderId="0" applyNumberFormat="0" applyBorder="0" applyAlignment="0" applyProtection="0">
      <alignment vertical="center"/>
    </xf>
    <xf numFmtId="0" fontId="47" fillId="20" borderId="0" applyNumberFormat="0" applyBorder="0" applyAlignment="0" applyProtection="0">
      <alignment vertical="center"/>
    </xf>
    <xf numFmtId="0" fontId="44" fillId="19" borderId="0" applyNumberFormat="0" applyBorder="0" applyAlignment="0" applyProtection="0">
      <alignment vertical="center"/>
    </xf>
    <xf numFmtId="9" fontId="0" fillId="0" borderId="0" applyFont="0" applyFill="0" applyBorder="0" applyAlignment="0" applyProtection="0">
      <alignment vertical="center"/>
    </xf>
    <xf numFmtId="9" fontId="0" fillId="0" borderId="0" applyFont="0" applyFill="0" applyBorder="0" applyAlignment="0" applyProtection="0"/>
    <xf numFmtId="0" fontId="46" fillId="18" borderId="0" applyNumberFormat="0" applyBorder="0" applyAlignment="0" applyProtection="0">
      <alignment vertical="center"/>
    </xf>
    <xf numFmtId="0" fontId="43" fillId="17" borderId="0" applyNumberFormat="0" applyBorder="0" applyAlignment="0" applyProtection="0">
      <alignment vertical="center"/>
    </xf>
    <xf numFmtId="0" fontId="44" fillId="16" borderId="0" applyNumberFormat="0" applyBorder="0" applyAlignment="0" applyProtection="0">
      <alignment vertical="center"/>
    </xf>
    <xf numFmtId="9" fontId="45" fillId="0" borderId="0" applyFont="0" applyFill="0" applyBorder="0" applyAlignment="0" applyProtection="0"/>
    <xf numFmtId="0" fontId="0" fillId="0" borderId="0">
      <alignment vertical="center"/>
    </xf>
    <xf numFmtId="0" fontId="43" fillId="15" borderId="0" applyNumberFormat="0" applyBorder="0" applyAlignment="0" applyProtection="0">
      <alignment vertical="center"/>
    </xf>
    <xf numFmtId="0" fontId="44" fillId="14" borderId="0" applyNumberFormat="0" applyBorder="0" applyAlignment="0" applyProtection="0">
      <alignment vertical="center"/>
    </xf>
    <xf numFmtId="0" fontId="43" fillId="13" borderId="0" applyNumberFormat="0" applyBorder="0" applyAlignment="0" applyProtection="0">
      <alignment vertical="center"/>
    </xf>
  </cellStyleXfs>
  <cellXfs count="1186">
    <xf numFmtId="0" fontId="0" fillId="0" borderId="0" xfId="0">
      <alignment vertical="center"/>
    </xf>
    <xf numFmtId="0" fontId="1" fillId="0" borderId="0" xfId="0" applyFont="1">
      <alignment vertical="center"/>
    </xf>
    <xf numFmtId="0" fontId="2" fillId="0" borderId="1" xfId="1" applyFont="1" applyBorder="1" applyAlignment="1">
      <alignment horizontal="center" vertical="top"/>
    </xf>
    <xf numFmtId="0" fontId="2" fillId="0" borderId="2" xfId="1" applyFont="1" applyBorder="1" applyAlignment="1">
      <alignment horizontal="center" vertical="top"/>
    </xf>
    <xf numFmtId="0" fontId="3" fillId="2" borderId="3" xfId="3" applyFont="1" applyFill="1" applyBorder="1">
      <alignment vertical="center"/>
    </xf>
    <xf numFmtId="0" fontId="4" fillId="0" borderId="0" xfId="1" applyFont="1">
      <alignment vertical="center"/>
    </xf>
    <xf numFmtId="0" fontId="5" fillId="0" borderId="4" xfId="1" applyFont="1" applyBorder="1" applyAlignment="1">
      <alignment horizontal="center" vertical="top"/>
    </xf>
    <xf numFmtId="0" fontId="3" fillId="2" borderId="4" xfId="3" applyFont="1" applyFill="1" applyBorder="1">
      <alignment vertical="center"/>
    </xf>
    <xf numFmtId="0" fontId="3" fillId="2" borderId="5" xfId="3" applyFont="1" applyFill="1" applyBorder="1" applyAlignment="1">
      <alignment horizontal="right" vertical="center"/>
    </xf>
    <xf numFmtId="0" fontId="3" fillId="2" borderId="6" xfId="3" applyFont="1" applyFill="1" applyBorder="1">
      <alignment vertical="center"/>
    </xf>
    <xf numFmtId="0" fontId="5" fillId="0" borderId="6" xfId="1" applyFont="1" applyBorder="1" applyAlignment="1">
      <alignment horizontal="center" vertical="top"/>
    </xf>
    <xf numFmtId="0" fontId="6" fillId="2" borderId="2" xfId="3" applyFont="1" applyFill="1" applyBorder="1" applyAlignment="1">
      <alignment horizontal="center" vertical="center" wrapText="1"/>
    </xf>
    <xf numFmtId="0" fontId="3" fillId="2" borderId="3" xfId="3" applyFont="1" applyFill="1" applyBorder="1" applyAlignment="1">
      <alignment vertical="center" wrapText="1"/>
    </xf>
    <xf numFmtId="0" fontId="3" fillId="2" borderId="4" xfId="3" applyFont="1" applyFill="1" applyBorder="1" applyAlignment="1">
      <alignment vertical="center" wrapText="1"/>
    </xf>
    <xf numFmtId="0" fontId="3" fillId="2" borderId="7" xfId="3" applyFont="1" applyFill="1" applyBorder="1" applyAlignment="1">
      <alignment horizontal="right" vertical="center" wrapText="1"/>
    </xf>
    <xf numFmtId="0" fontId="3" fillId="2" borderId="8" xfId="3" applyFont="1" applyFill="1" applyBorder="1" applyAlignment="1">
      <alignment vertical="center" wrapText="1"/>
    </xf>
    <xf numFmtId="0" fontId="5" fillId="0" borderId="8" xfId="1" applyFont="1" applyBorder="1" applyAlignment="1">
      <alignment horizontal="center" vertical="top" wrapText="1"/>
    </xf>
    <xf numFmtId="0" fontId="5" fillId="0" borderId="4" xfId="1" applyFont="1" applyBorder="1" applyAlignment="1">
      <alignment horizontal="center" vertical="top" wrapText="1"/>
    </xf>
    <xf numFmtId="0" fontId="5" fillId="0" borderId="6" xfId="1" applyFont="1" applyBorder="1" applyAlignment="1">
      <alignment horizontal="center" vertical="top" wrapText="1"/>
    </xf>
    <xf numFmtId="0" fontId="4" fillId="0" borderId="9" xfId="0" applyFont="1" applyBorder="1">
      <alignment vertical="center"/>
    </xf>
    <xf numFmtId="0" fontId="3" fillId="2" borderId="2" xfId="3" applyFont="1" applyFill="1" applyBorder="1" applyAlignment="1">
      <alignment vertical="center" wrapText="1"/>
    </xf>
    <xf numFmtId="0" fontId="2" fillId="0" borderId="10" xfId="1" applyFont="1" applyBorder="1" applyAlignment="1">
      <alignment horizontal="center" vertical="top"/>
    </xf>
    <xf numFmtId="0" fontId="5" fillId="0" borderId="11" xfId="1" applyFont="1" applyBorder="1" applyAlignment="1">
      <alignment horizontal="center" vertical="top" wrapText="1"/>
    </xf>
    <xf numFmtId="0" fontId="5" fillId="0" borderId="12" xfId="1" applyFont="1" applyBorder="1" applyAlignment="1">
      <alignment horizontal="center" vertical="top" wrapText="1"/>
    </xf>
    <xf numFmtId="0" fontId="3" fillId="2" borderId="10" xfId="3" applyFont="1" applyFill="1" applyBorder="1" applyAlignment="1">
      <alignment vertical="center" wrapText="1"/>
    </xf>
    <xf numFmtId="0" fontId="3" fillId="2" borderId="11" xfId="3" applyFont="1" applyFill="1" applyBorder="1" applyAlignment="1">
      <alignment vertical="center" wrapText="1"/>
    </xf>
    <xf numFmtId="0" fontId="5" fillId="0" borderId="13" xfId="1" applyFont="1" applyBorder="1" applyAlignment="1">
      <alignment horizontal="center" vertical="top" wrapText="1"/>
    </xf>
    <xf numFmtId="0" fontId="7" fillId="0" borderId="0" xfId="0" applyFont="1">
      <alignment vertical="center"/>
    </xf>
    <xf numFmtId="0" fontId="8" fillId="0" borderId="0" xfId="0" applyFont="1">
      <alignment vertical="center"/>
    </xf>
    <xf numFmtId="0" fontId="0" fillId="0" borderId="0" xfId="0" applyAlignment="1">
      <alignment vertical="center" wrapText="1"/>
    </xf>
    <xf numFmtId="0" fontId="9" fillId="3" borderId="0" xfId="0" applyFont="1" applyFill="1" applyAlignment="1">
      <alignment horizontal="center" vertical="center"/>
    </xf>
    <xf numFmtId="0" fontId="9" fillId="3" borderId="0" xfId="0" applyFont="1" applyFill="1" applyAlignment="1">
      <alignment horizontal="center" vertical="center" wrapText="1"/>
    </xf>
    <xf numFmtId="0" fontId="3" fillId="3" borderId="0" xfId="0" applyFont="1" applyFill="1">
      <alignment vertical="center"/>
    </xf>
    <xf numFmtId="0" fontId="7" fillId="3" borderId="0" xfId="0" applyFont="1" applyFill="1" applyAlignment="1">
      <alignment vertical="center" wrapText="1"/>
    </xf>
    <xf numFmtId="183" fontId="10" fillId="3" borderId="14" xfId="0" applyNumberFormat="1" applyFont="1" applyFill="1" applyBorder="1" applyAlignment="1">
      <alignment horizontal="center" vertical="center" wrapText="1"/>
    </xf>
    <xf numFmtId="0" fontId="10" fillId="3" borderId="0" xfId="0" applyFont="1" applyFill="1">
      <alignment vertical="center"/>
    </xf>
    <xf numFmtId="0" fontId="11" fillId="0" borderId="15" xfId="0" applyFont="1" applyBorder="1" applyAlignment="1">
      <alignment horizontal="center" vertical="center"/>
    </xf>
    <xf numFmtId="14" fontId="3" fillId="0" borderId="16" xfId="0" applyNumberFormat="1" applyFont="1" applyBorder="1" applyAlignment="1">
      <alignment horizontal="center" vertical="center" wrapText="1"/>
    </xf>
    <xf numFmtId="14" fontId="3" fillId="0" borderId="17" xfId="0" applyNumberFormat="1" applyFont="1" applyBorder="1" applyAlignment="1">
      <alignment horizontal="center" vertical="center" wrapText="1"/>
    </xf>
    <xf numFmtId="14" fontId="3" fillId="0" borderId="18" xfId="0" applyNumberFormat="1" applyFont="1" applyBorder="1" applyAlignment="1">
      <alignment horizontal="center" vertical="center" wrapText="1"/>
    </xf>
    <xf numFmtId="0" fontId="11" fillId="0" borderId="19" xfId="0" applyFont="1" applyBorder="1" applyAlignment="1">
      <alignment horizontal="center" vertical="center"/>
    </xf>
    <xf numFmtId="14" fontId="3" fillId="0" borderId="7" xfId="0" applyNumberFormat="1" applyFont="1" applyBorder="1" applyAlignment="1">
      <alignment horizontal="center" vertical="center" wrapText="1"/>
    </xf>
    <xf numFmtId="14" fontId="3" fillId="0" borderId="8" xfId="0" applyNumberFormat="1" applyFont="1" applyBorder="1" applyAlignment="1">
      <alignment horizontal="center" vertical="center" wrapText="1"/>
    </xf>
    <xf numFmtId="14" fontId="3" fillId="0" borderId="13" xfId="0" applyNumberFormat="1" applyFont="1" applyBorder="1" applyAlignment="1">
      <alignment horizontal="center" vertical="center" wrapText="1"/>
    </xf>
    <xf numFmtId="14" fontId="3" fillId="0" borderId="20" xfId="0" applyNumberFormat="1" applyFont="1" applyBorder="1">
      <alignment vertical="center"/>
    </xf>
    <xf numFmtId="184" fontId="11" fillId="4" borderId="21" xfId="0" applyNumberFormat="1" applyFont="1" applyFill="1" applyBorder="1" applyAlignment="1">
      <alignment vertical="center" wrapText="1"/>
    </xf>
    <xf numFmtId="184" fontId="11" fillId="4" borderId="2" xfId="0" applyNumberFormat="1" applyFont="1" applyFill="1" applyBorder="1" applyAlignment="1">
      <alignment horizontal="right" vertical="center" wrapText="1"/>
    </xf>
    <xf numFmtId="184" fontId="11" fillId="4" borderId="22" xfId="0" applyNumberFormat="1" applyFont="1" applyFill="1" applyBorder="1" applyAlignment="1">
      <alignment horizontal="right" vertical="center" wrapText="1"/>
    </xf>
    <xf numFmtId="14" fontId="3" fillId="0" borderId="23" xfId="0" applyNumberFormat="1" applyFont="1" applyBorder="1">
      <alignment vertical="center"/>
    </xf>
    <xf numFmtId="184" fontId="11" fillId="4" borderId="3" xfId="0" applyNumberFormat="1" applyFont="1" applyFill="1" applyBorder="1" applyAlignment="1">
      <alignment vertical="center" wrapText="1"/>
    </xf>
    <xf numFmtId="184" fontId="11" fillId="4" borderId="24" xfId="0" applyNumberFormat="1" applyFont="1" applyFill="1" applyBorder="1" applyAlignment="1">
      <alignment horizontal="right" vertical="center" wrapText="1"/>
    </xf>
    <xf numFmtId="184" fontId="11" fillId="4" borderId="25" xfId="0" applyNumberFormat="1" applyFont="1" applyFill="1" applyBorder="1" applyAlignment="1">
      <alignment horizontal="right" vertical="center" wrapText="1"/>
    </xf>
    <xf numFmtId="14" fontId="3" fillId="0" borderId="26" xfId="0" applyNumberFormat="1" applyFont="1" applyBorder="1">
      <alignment vertical="center"/>
    </xf>
    <xf numFmtId="184" fontId="11" fillId="4" borderId="27" xfId="0" applyNumberFormat="1" applyFont="1" applyFill="1" applyBorder="1" applyAlignment="1">
      <alignment vertical="center" wrapText="1"/>
    </xf>
    <xf numFmtId="184" fontId="11" fillId="4" borderId="28" xfId="0" applyNumberFormat="1" applyFont="1" applyFill="1" applyBorder="1" applyAlignment="1">
      <alignment horizontal="right" vertical="center" wrapText="1"/>
    </xf>
    <xf numFmtId="184" fontId="11" fillId="4" borderId="29" xfId="0" applyNumberFormat="1" applyFont="1" applyFill="1" applyBorder="1" applyAlignment="1">
      <alignment horizontal="right" vertical="center" wrapText="1"/>
    </xf>
    <xf numFmtId="14" fontId="3" fillId="0" borderId="19" xfId="0" applyNumberFormat="1" applyFont="1" applyBorder="1">
      <alignment vertical="center"/>
    </xf>
    <xf numFmtId="184" fontId="11" fillId="4" borderId="7" xfId="0" applyNumberFormat="1" applyFont="1" applyFill="1" applyBorder="1" applyAlignment="1">
      <alignment vertical="center" wrapText="1"/>
    </xf>
    <xf numFmtId="184" fontId="11" fillId="4" borderId="8" xfId="0" applyNumberFormat="1" applyFont="1" applyFill="1" applyBorder="1" applyAlignment="1">
      <alignment vertical="center" wrapText="1"/>
    </xf>
    <xf numFmtId="184" fontId="11" fillId="4" borderId="13" xfId="0" applyNumberFormat="1" applyFont="1" applyFill="1" applyBorder="1" applyAlignment="1">
      <alignment vertical="center" wrapText="1"/>
    </xf>
    <xf numFmtId="0" fontId="10" fillId="3" borderId="0" xfId="0" applyFont="1" applyFill="1" applyAlignment="1">
      <alignment horizontal="center" vertical="center" wrapText="1"/>
    </xf>
    <xf numFmtId="14" fontId="3" fillId="0" borderId="1" xfId="0" applyNumberFormat="1" applyFont="1" applyBorder="1" applyAlignment="1">
      <alignment horizontal="center" vertical="center" wrapText="1"/>
    </xf>
    <xf numFmtId="14" fontId="3" fillId="0" borderId="2" xfId="0" applyNumberFormat="1" applyFont="1" applyBorder="1" applyAlignment="1">
      <alignment horizontal="center" vertical="center" wrapText="1"/>
    </xf>
    <xf numFmtId="14" fontId="3" fillId="0" borderId="10" xfId="0" applyNumberFormat="1" applyFont="1" applyBorder="1" applyAlignment="1">
      <alignment horizontal="center" vertical="center" wrapText="1"/>
    </xf>
    <xf numFmtId="184" fontId="11" fillId="4" borderId="21" xfId="0" applyNumberFormat="1" applyFont="1" applyFill="1" applyBorder="1" applyAlignment="1">
      <alignment horizontal="right" vertical="center" wrapText="1"/>
    </xf>
    <xf numFmtId="184" fontId="11" fillId="4" borderId="3" xfId="0" applyNumberFormat="1" applyFont="1" applyFill="1" applyBorder="1" applyAlignment="1">
      <alignment horizontal="right" vertical="center" wrapText="1"/>
    </xf>
    <xf numFmtId="184" fontId="11" fillId="4" borderId="27" xfId="0" applyNumberFormat="1" applyFont="1" applyFill="1" applyBorder="1" applyAlignment="1">
      <alignment horizontal="right" vertical="center" wrapText="1"/>
    </xf>
    <xf numFmtId="0" fontId="7" fillId="0" borderId="0" xfId="0" applyFont="1" applyAlignment="1">
      <alignment vertical="center" wrapText="1"/>
    </xf>
    <xf numFmtId="0" fontId="7" fillId="3" borderId="0" xfId="0" applyFont="1" applyFill="1">
      <alignment vertical="center"/>
    </xf>
    <xf numFmtId="14" fontId="3" fillId="0" borderId="30" xfId="0" applyNumberFormat="1" applyFont="1" applyBorder="1" applyAlignment="1">
      <alignment horizontal="center" vertical="center" wrapText="1"/>
    </xf>
    <xf numFmtId="0" fontId="8" fillId="0" borderId="0" xfId="0" applyFont="1" applyAlignment="1">
      <alignment vertical="center" wrapText="1"/>
    </xf>
    <xf numFmtId="14" fontId="3" fillId="0" borderId="31" xfId="0" applyNumberFormat="1" applyFont="1" applyBorder="1" applyAlignment="1">
      <alignment horizontal="center" vertical="center" wrapText="1"/>
    </xf>
    <xf numFmtId="184" fontId="7" fillId="4" borderId="32" xfId="0" applyNumberFormat="1" applyFont="1" applyFill="1" applyBorder="1" applyAlignment="1">
      <alignment horizontal="right" vertical="center" wrapText="1"/>
    </xf>
    <xf numFmtId="10" fontId="7" fillId="4" borderId="33" xfId="17" applyNumberFormat="1" applyFont="1" applyFill="1" applyBorder="1" applyAlignment="1">
      <alignment vertical="center" wrapText="1"/>
    </xf>
    <xf numFmtId="184" fontId="7" fillId="4" borderId="11" xfId="0" applyNumberFormat="1" applyFont="1" applyFill="1" applyBorder="1" applyAlignment="1">
      <alignment horizontal="right" vertical="center" wrapText="1"/>
    </xf>
    <xf numFmtId="184" fontId="7" fillId="4" borderId="34" xfId="0" applyNumberFormat="1" applyFont="1" applyFill="1" applyBorder="1" applyAlignment="1">
      <alignment horizontal="right" vertical="center" wrapText="1"/>
    </xf>
    <xf numFmtId="10" fontId="7" fillId="4" borderId="35" xfId="17" applyNumberFormat="1" applyFont="1" applyFill="1" applyBorder="1" applyAlignment="1">
      <alignment vertical="center" wrapText="1"/>
    </xf>
    <xf numFmtId="10" fontId="12" fillId="4" borderId="31" xfId="17" applyNumberFormat="1" applyFont="1" applyFill="1" applyBorder="1" applyAlignment="1" applyProtection="1">
      <alignment vertical="center" wrapText="1"/>
    </xf>
    <xf numFmtId="0" fontId="10" fillId="3" borderId="0" xfId="0" applyFont="1" applyFill="1" applyAlignment="1">
      <alignment horizontal="center" vertical="center"/>
    </xf>
    <xf numFmtId="0" fontId="7" fillId="0" borderId="0" xfId="0" applyFont="1" applyAlignment="1">
      <alignment horizontal="center" vertical="center"/>
    </xf>
    <xf numFmtId="0" fontId="0" fillId="0" borderId="0" xfId="0" applyAlignment="1">
      <alignment horizontal="center" vertical="center"/>
    </xf>
    <xf numFmtId="0" fontId="3" fillId="0" borderId="1" xfId="0" applyFont="1" applyBorder="1" applyAlignment="1">
      <alignment horizontal="center" vertical="center"/>
    </xf>
    <xf numFmtId="0" fontId="1" fillId="0" borderId="2" xfId="0" applyFont="1" applyBorder="1" applyAlignment="1">
      <alignment horizontal="center" vertical="center"/>
    </xf>
    <xf numFmtId="0" fontId="1" fillId="0" borderId="36" xfId="0" applyFont="1" applyBorder="1" applyAlignment="1">
      <alignment horizontal="center" vertical="center"/>
    </xf>
    <xf numFmtId="0" fontId="1" fillId="0" borderId="18" xfId="0" applyFont="1" applyBorder="1" applyAlignment="1">
      <alignment horizontal="center" vertical="center"/>
    </xf>
    <xf numFmtId="0" fontId="3" fillId="0" borderId="7" xfId="0" applyFont="1" applyBorder="1" applyAlignment="1">
      <alignment horizontal="center" vertical="center"/>
    </xf>
    <xf numFmtId="0" fontId="1" fillId="0" borderId="8" xfId="0" applyFont="1" applyBorder="1" applyAlignment="1">
      <alignment horizontal="center" vertical="center"/>
    </xf>
    <xf numFmtId="0" fontId="1" fillId="0" borderId="13" xfId="0" applyFont="1" applyBorder="1" applyAlignment="1">
      <alignment horizontal="center" vertical="center"/>
    </xf>
    <xf numFmtId="0" fontId="0" fillId="0" borderId="21" xfId="0" applyBorder="1">
      <alignment vertical="center"/>
    </xf>
    <xf numFmtId="0" fontId="0" fillId="5" borderId="4" xfId="0" applyFill="1" applyBorder="1">
      <alignment vertical="center"/>
    </xf>
    <xf numFmtId="0" fontId="0" fillId="0" borderId="24" xfId="0" applyBorder="1">
      <alignment vertical="center"/>
    </xf>
    <xf numFmtId="0" fontId="0" fillId="0" borderId="32" xfId="0" applyBorder="1">
      <alignment vertical="center"/>
    </xf>
    <xf numFmtId="0" fontId="0" fillId="0" borderId="3" xfId="0" applyBorder="1">
      <alignment vertical="center"/>
    </xf>
    <xf numFmtId="0" fontId="0" fillId="0" borderId="4" xfId="0" applyBorder="1">
      <alignment vertical="center"/>
    </xf>
    <xf numFmtId="0" fontId="0" fillId="0" borderId="11" xfId="0" applyBorder="1">
      <alignment vertical="center"/>
    </xf>
    <xf numFmtId="0" fontId="0" fillId="0" borderId="7" xfId="0" applyBorder="1">
      <alignment vertical="center"/>
    </xf>
    <xf numFmtId="0" fontId="0" fillId="5" borderId="8" xfId="0" applyFill="1" applyBorder="1">
      <alignment vertical="center"/>
    </xf>
    <xf numFmtId="0" fontId="0" fillId="0" borderId="8" xfId="0" applyBorder="1">
      <alignment vertical="center"/>
    </xf>
    <xf numFmtId="0" fontId="0" fillId="0" borderId="13" xfId="0" applyBorder="1">
      <alignment vertical="center"/>
    </xf>
    <xf numFmtId="0" fontId="9" fillId="3" borderId="0" xfId="0" applyFont="1" applyFill="1" applyAlignment="1">
      <alignment vertical="center"/>
    </xf>
    <xf numFmtId="0" fontId="13" fillId="0" borderId="0" xfId="0" applyFont="1">
      <alignment vertical="center"/>
    </xf>
    <xf numFmtId="0" fontId="13" fillId="0" borderId="0" xfId="0" applyFont="1" applyAlignment="1">
      <alignment vertical="center" wrapText="1"/>
    </xf>
    <xf numFmtId="0" fontId="3" fillId="3" borderId="0" xfId="0" applyFont="1" applyFill="1" applyAlignment="1">
      <alignment horizontal="center" vertical="center" wrapText="1"/>
    </xf>
    <xf numFmtId="0" fontId="11" fillId="0" borderId="0" xfId="0" applyFont="1" applyAlignment="1">
      <alignment vertical="center" wrapText="1"/>
    </xf>
    <xf numFmtId="0" fontId="11" fillId="0" borderId="0" xfId="0" applyFont="1">
      <alignment vertical="center"/>
    </xf>
    <xf numFmtId="0" fontId="14" fillId="3" borderId="0" xfId="0" applyFont="1" applyFill="1" applyAlignment="1">
      <alignment horizontal="center" vertical="center"/>
    </xf>
    <xf numFmtId="0" fontId="14" fillId="3" borderId="0" xfId="0" applyFont="1" applyFill="1" applyAlignment="1">
      <alignment horizontal="center" vertical="center" wrapText="1"/>
    </xf>
    <xf numFmtId="0" fontId="11" fillId="3" borderId="0" xfId="0" applyFont="1" applyFill="1" applyAlignment="1">
      <alignment vertical="center" wrapText="1"/>
    </xf>
    <xf numFmtId="0" fontId="3" fillId="3" borderId="37" xfId="0" applyFont="1" applyFill="1" applyBorder="1" applyAlignment="1">
      <alignment horizontal="center" vertical="center"/>
    </xf>
    <xf numFmtId="0" fontId="3" fillId="3" borderId="38"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9" xfId="0" applyFont="1" applyFill="1" applyBorder="1" applyAlignment="1">
      <alignment horizontal="center" vertical="center"/>
    </xf>
    <xf numFmtId="0" fontId="3" fillId="3" borderId="40"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33" xfId="0" applyFont="1" applyFill="1" applyBorder="1" applyAlignment="1">
      <alignment horizontal="left" vertical="center"/>
    </xf>
    <xf numFmtId="10" fontId="11" fillId="4" borderId="41" xfId="0" applyNumberFormat="1" applyFont="1" applyFill="1" applyBorder="1" applyAlignment="1">
      <alignment horizontal="center" vertical="center" wrapText="1"/>
    </xf>
    <xf numFmtId="10" fontId="3" fillId="3" borderId="24" xfId="0" applyNumberFormat="1" applyFont="1" applyFill="1" applyBorder="1" applyAlignment="1">
      <alignment horizontal="center" vertical="center" wrapText="1"/>
    </xf>
    <xf numFmtId="10" fontId="3" fillId="6" borderId="24" xfId="0" applyNumberFormat="1" applyFont="1" applyFill="1" applyBorder="1" applyAlignment="1">
      <alignment vertical="center" wrapText="1"/>
    </xf>
    <xf numFmtId="0" fontId="3" fillId="3" borderId="42" xfId="0" applyFont="1" applyFill="1" applyBorder="1">
      <alignment vertical="center"/>
    </xf>
    <xf numFmtId="10" fontId="11" fillId="4" borderId="43" xfId="0" applyNumberFormat="1" applyFont="1" applyFill="1" applyBorder="1" applyAlignment="1">
      <alignment horizontal="center" vertical="center" wrapText="1"/>
    </xf>
    <xf numFmtId="10" fontId="3" fillId="3" borderId="4" xfId="0" applyNumberFormat="1" applyFont="1" applyFill="1" applyBorder="1" applyAlignment="1">
      <alignment vertical="center" wrapText="1"/>
    </xf>
    <xf numFmtId="10" fontId="3" fillId="6" borderId="4" xfId="0" applyNumberFormat="1" applyFont="1" applyFill="1" applyBorder="1" applyAlignment="1">
      <alignment vertical="center" wrapText="1"/>
    </xf>
    <xf numFmtId="0" fontId="11" fillId="3" borderId="42" xfId="0" applyFont="1" applyFill="1" applyBorder="1" applyAlignment="1">
      <alignment horizontal="left" vertical="center" indent="1"/>
    </xf>
    <xf numFmtId="10" fontId="3" fillId="3" borderId="43" xfId="0" applyNumberFormat="1" applyFont="1" applyFill="1" applyBorder="1" applyAlignment="1">
      <alignment vertical="center" wrapText="1"/>
    </xf>
    <xf numFmtId="10" fontId="11" fillId="3" borderId="4" xfId="0" applyNumberFormat="1" applyFont="1" applyFill="1" applyBorder="1" applyAlignment="1">
      <alignment vertical="center" wrapText="1"/>
    </xf>
    <xf numFmtId="10" fontId="11" fillId="6" borderId="4" xfId="0" applyNumberFormat="1" applyFont="1" applyFill="1" applyBorder="1" applyAlignment="1">
      <alignment vertical="center" wrapText="1"/>
    </xf>
    <xf numFmtId="0" fontId="3" fillId="3" borderId="23" xfId="0" applyFont="1" applyFill="1" applyBorder="1">
      <alignment vertical="center"/>
    </xf>
    <xf numFmtId="10" fontId="11" fillId="4" borderId="3" xfId="0" applyNumberFormat="1" applyFont="1" applyFill="1" applyBorder="1" applyAlignment="1">
      <alignment horizontal="center" vertical="center" wrapText="1"/>
    </xf>
    <xf numFmtId="0" fontId="3" fillId="0" borderId="42" xfId="0" applyFont="1" applyBorder="1">
      <alignment vertical="center"/>
    </xf>
    <xf numFmtId="10" fontId="11" fillId="4" borderId="4" xfId="0" applyNumberFormat="1" applyFont="1" applyFill="1" applyBorder="1" applyAlignment="1">
      <alignment horizontal="center" vertical="center" wrapText="1"/>
    </xf>
    <xf numFmtId="0" fontId="3" fillId="3" borderId="39" xfId="0" applyFont="1" applyFill="1" applyBorder="1" applyAlignment="1">
      <alignment horizontal="left" vertical="center" wrapText="1"/>
    </xf>
    <xf numFmtId="0" fontId="11" fillId="3" borderId="40" xfId="0" applyFont="1" applyFill="1" applyBorder="1" applyAlignment="1">
      <alignment horizontal="left" vertical="center" wrapText="1"/>
    </xf>
    <xf numFmtId="0" fontId="11" fillId="3" borderId="8" xfId="0" applyFont="1" applyFill="1" applyBorder="1" applyAlignment="1">
      <alignment horizontal="left" vertical="center" wrapText="1"/>
    </xf>
    <xf numFmtId="0" fontId="3" fillId="3" borderId="0" xfId="0" applyFont="1" applyFill="1" applyAlignment="1">
      <alignment horizontal="left" vertical="center" wrapText="1"/>
    </xf>
    <xf numFmtId="0" fontId="11" fillId="3" borderId="0" xfId="0" applyFont="1" applyFill="1" applyAlignment="1">
      <alignment horizontal="left" vertical="center" wrapText="1"/>
    </xf>
    <xf numFmtId="0" fontId="11" fillId="3" borderId="0" xfId="0" applyFont="1" applyFill="1">
      <alignment vertical="center"/>
    </xf>
    <xf numFmtId="0" fontId="3" fillId="3" borderId="0" xfId="0" applyFont="1" applyFill="1" applyAlignment="1">
      <alignment vertical="center" wrapText="1"/>
    </xf>
    <xf numFmtId="0" fontId="3" fillId="3" borderId="15" xfId="0" applyFont="1" applyFill="1" applyBorder="1" applyAlignment="1">
      <alignment horizontal="center" vertical="center"/>
    </xf>
    <xf numFmtId="0" fontId="3" fillId="3" borderId="1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19" xfId="0" applyFont="1" applyFill="1" applyBorder="1" applyAlignment="1">
      <alignment horizontal="center" vertical="center"/>
    </xf>
    <xf numFmtId="0" fontId="3" fillId="3" borderId="7" xfId="0" applyFont="1" applyFill="1" applyBorder="1" applyAlignment="1">
      <alignment horizontal="center" vertical="center" wrapText="1"/>
    </xf>
    <xf numFmtId="0" fontId="3" fillId="3" borderId="20" xfId="0" applyFont="1" applyFill="1" applyBorder="1" applyAlignment="1">
      <alignment horizontal="left" vertical="center"/>
    </xf>
    <xf numFmtId="10" fontId="3" fillId="3" borderId="24" xfId="0" applyNumberFormat="1" applyFont="1" applyFill="1" applyBorder="1" applyAlignment="1">
      <alignment horizontal="right" vertical="center" wrapText="1"/>
    </xf>
    <xf numFmtId="3" fontId="11" fillId="3" borderId="23" xfId="0" applyNumberFormat="1" applyFont="1" applyFill="1" applyBorder="1" applyAlignment="1">
      <alignment horizontal="left" vertical="center" wrapText="1" indent="1"/>
    </xf>
    <xf numFmtId="10" fontId="11" fillId="3" borderId="4" xfId="0" applyNumberFormat="1" applyFont="1" applyFill="1" applyBorder="1" applyAlignment="1">
      <alignment horizontal="right" vertical="center" wrapText="1"/>
    </xf>
    <xf numFmtId="0" fontId="11" fillId="3" borderId="23" xfId="0" applyFont="1" applyFill="1" applyBorder="1" applyAlignment="1">
      <alignment horizontal="left" vertical="center" indent="1"/>
    </xf>
    <xf numFmtId="0" fontId="3" fillId="3" borderId="3" xfId="0" applyFont="1" applyFill="1" applyBorder="1">
      <alignment vertical="center"/>
    </xf>
    <xf numFmtId="0" fontId="3" fillId="0" borderId="4" xfId="0" applyFont="1" applyBorder="1">
      <alignment vertical="center"/>
    </xf>
    <xf numFmtId="10" fontId="11" fillId="0" borderId="6" xfId="0" applyNumberFormat="1" applyFont="1" applyBorder="1" applyAlignment="1">
      <alignment horizontal="center" vertical="center" wrapText="1"/>
    </xf>
    <xf numFmtId="0" fontId="3" fillId="3" borderId="20" xfId="0" applyFont="1" applyFill="1" applyBorder="1">
      <alignment vertical="center"/>
    </xf>
    <xf numFmtId="0" fontId="3" fillId="3" borderId="19" xfId="0" applyFont="1" applyFill="1" applyBorder="1">
      <alignment vertical="center"/>
    </xf>
    <xf numFmtId="10" fontId="11" fillId="3" borderId="44" xfId="58" applyNumberFormat="1" applyFont="1" applyFill="1" applyBorder="1" applyAlignment="1">
      <alignment vertical="center" wrapText="1"/>
    </xf>
    <xf numFmtId="0" fontId="11" fillId="3" borderId="0" xfId="0" applyFont="1" applyFill="1" applyAlignment="1">
      <alignment horizontal="right" vertical="center"/>
    </xf>
    <xf numFmtId="0" fontId="15" fillId="3" borderId="30" xfId="0" applyFont="1" applyFill="1" applyBorder="1" applyAlignment="1">
      <alignment horizontal="left" vertical="center"/>
    </xf>
    <xf numFmtId="0" fontId="15" fillId="3" borderId="31" xfId="0" applyFont="1" applyFill="1" applyBorder="1" applyAlignment="1">
      <alignment horizontal="left" vertical="center"/>
    </xf>
    <xf numFmtId="0" fontId="16" fillId="0" borderId="40" xfId="0" applyFont="1" applyBorder="1" applyAlignment="1">
      <alignment horizontal="center" vertical="center" wrapText="1"/>
    </xf>
    <xf numFmtId="0" fontId="16" fillId="0" borderId="8" xfId="0" applyFont="1" applyBorder="1" applyAlignment="1">
      <alignment horizontal="center" vertical="center" wrapText="1"/>
    </xf>
    <xf numFmtId="0" fontId="15" fillId="3" borderId="37" xfId="0" applyFont="1" applyFill="1" applyBorder="1">
      <alignment vertical="center"/>
    </xf>
    <xf numFmtId="10" fontId="15" fillId="3" borderId="41" xfId="0" applyNumberFormat="1" applyFont="1" applyFill="1" applyBorder="1" applyAlignment="1">
      <alignment horizontal="right" vertical="center" wrapText="1"/>
    </xf>
    <xf numFmtId="10" fontId="15" fillId="3" borderId="24" xfId="0" applyNumberFormat="1" applyFont="1" applyFill="1" applyBorder="1" applyAlignment="1">
      <alignment horizontal="center" vertical="center" wrapText="1"/>
    </xf>
    <xf numFmtId="0" fontId="15" fillId="3" borderId="33" xfId="0" applyFont="1" applyFill="1" applyBorder="1" applyAlignment="1">
      <alignment horizontal="left" vertical="center" indent="2"/>
    </xf>
    <xf numFmtId="10" fontId="15" fillId="3" borderId="43" xfId="0" applyNumberFormat="1" applyFont="1" applyFill="1" applyBorder="1" applyAlignment="1">
      <alignment horizontal="right" vertical="center" wrapText="1"/>
    </xf>
    <xf numFmtId="10" fontId="15" fillId="3" borderId="4" xfId="0" applyNumberFormat="1" applyFont="1" applyFill="1" applyBorder="1" applyAlignment="1">
      <alignment horizontal="center" vertical="center" wrapText="1"/>
    </xf>
    <xf numFmtId="0" fontId="15" fillId="3" borderId="42" xfId="0" applyFont="1" applyFill="1" applyBorder="1">
      <alignment vertical="center"/>
    </xf>
    <xf numFmtId="183" fontId="3" fillId="3" borderId="14" xfId="0" applyNumberFormat="1"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3" xfId="0" applyFont="1" applyFill="1" applyBorder="1" applyAlignment="1">
      <alignment horizontal="center" vertical="center" wrapText="1"/>
    </xf>
    <xf numFmtId="10" fontId="3" fillId="3" borderId="32" xfId="0" applyNumberFormat="1" applyFont="1" applyFill="1" applyBorder="1" applyAlignment="1">
      <alignment horizontal="right" vertical="center" wrapText="1"/>
    </xf>
    <xf numFmtId="10" fontId="11" fillId="3" borderId="11" xfId="0" applyNumberFormat="1" applyFont="1" applyFill="1" applyBorder="1" applyAlignment="1">
      <alignment horizontal="right" vertical="center" wrapText="1"/>
    </xf>
    <xf numFmtId="10" fontId="11" fillId="6" borderId="4" xfId="0" applyNumberFormat="1" applyFont="1" applyFill="1" applyBorder="1" applyAlignment="1">
      <alignment horizontal="right" vertical="center" wrapText="1"/>
    </xf>
    <xf numFmtId="10" fontId="11" fillId="6" borderId="11" xfId="0" applyNumberFormat="1" applyFont="1" applyFill="1" applyBorder="1" applyAlignment="1">
      <alignment horizontal="right" vertical="center" wrapText="1"/>
    </xf>
    <xf numFmtId="10" fontId="11" fillId="4" borderId="4" xfId="0" applyNumberFormat="1" applyFont="1" applyFill="1" applyBorder="1" applyAlignment="1">
      <alignment vertical="center" wrapText="1"/>
    </xf>
    <xf numFmtId="10" fontId="11" fillId="4" borderId="11" xfId="0" applyNumberFormat="1" applyFont="1" applyFill="1" applyBorder="1" applyAlignment="1">
      <alignment vertical="center" wrapText="1"/>
    </xf>
    <xf numFmtId="0" fontId="11" fillId="3" borderId="13" xfId="0" applyFont="1" applyFill="1" applyBorder="1" applyAlignment="1">
      <alignment horizontal="left" vertical="center" wrapText="1"/>
    </xf>
    <xf numFmtId="186" fontId="11" fillId="3" borderId="0" xfId="0" applyNumberFormat="1" applyFont="1" applyFill="1" applyAlignment="1">
      <alignment vertical="center" wrapText="1"/>
    </xf>
    <xf numFmtId="0" fontId="3" fillId="3" borderId="18" xfId="0" applyFont="1" applyFill="1" applyBorder="1" applyAlignment="1">
      <alignment horizontal="center" vertical="center" wrapText="1"/>
    </xf>
    <xf numFmtId="10" fontId="3" fillId="3" borderId="8" xfId="0" applyNumberFormat="1" applyFont="1" applyFill="1" applyBorder="1" applyAlignment="1">
      <alignment horizontal="right" vertical="center" wrapText="1"/>
    </xf>
    <xf numFmtId="10" fontId="11" fillId="3" borderId="0" xfId="0" applyNumberFormat="1" applyFont="1" applyFill="1" applyAlignment="1">
      <alignment vertical="center" wrapText="1"/>
    </xf>
    <xf numFmtId="0" fontId="16" fillId="0" borderId="45" xfId="0" applyFont="1" applyBorder="1" applyAlignment="1">
      <alignment horizontal="center" vertical="center" wrapText="1"/>
    </xf>
    <xf numFmtId="0" fontId="16" fillId="0" borderId="13" xfId="0" applyFont="1" applyBorder="1" applyAlignment="1">
      <alignment horizontal="center" vertical="center" wrapText="1"/>
    </xf>
    <xf numFmtId="10" fontId="15" fillId="3" borderId="46" xfId="0" applyNumberFormat="1" applyFont="1" applyFill="1" applyBorder="1" applyAlignment="1">
      <alignment horizontal="center" vertical="center" wrapText="1"/>
    </xf>
    <xf numFmtId="0" fontId="15" fillId="4" borderId="32" xfId="17" applyNumberFormat="1" applyFont="1" applyFill="1" applyBorder="1" applyAlignment="1">
      <alignment horizontal="center" vertical="center" wrapText="1"/>
    </xf>
    <xf numFmtId="10" fontId="11" fillId="5" borderId="11" xfId="0" applyNumberFormat="1" applyFont="1" applyFill="1" applyBorder="1" applyAlignment="1">
      <alignment horizontal="center" vertical="center" wrapText="1"/>
    </xf>
    <xf numFmtId="10" fontId="11" fillId="5" borderId="47" xfId="0" applyNumberFormat="1" applyFont="1" applyFill="1" applyBorder="1" applyAlignment="1">
      <alignment horizontal="center" vertical="center" wrapText="1"/>
    </xf>
    <xf numFmtId="10" fontId="11" fillId="5" borderId="4" xfId="0" applyNumberFormat="1" applyFont="1" applyFill="1" applyBorder="1" applyAlignment="1">
      <alignment horizontal="center" vertical="center" wrapText="1"/>
    </xf>
    <xf numFmtId="0" fontId="3" fillId="3" borderId="0" xfId="0" applyFont="1" applyFill="1" applyAlignment="1">
      <alignment horizontal="right" vertical="center" wrapText="1"/>
    </xf>
    <xf numFmtId="10" fontId="3" fillId="3" borderId="4" xfId="0" applyNumberFormat="1" applyFont="1" applyFill="1" applyBorder="1" applyAlignment="1">
      <alignment horizontal="right" vertical="center" wrapText="1"/>
    </xf>
    <xf numFmtId="10" fontId="3" fillId="3" borderId="47" xfId="0" applyNumberFormat="1" applyFont="1" applyFill="1" applyBorder="1" applyAlignment="1">
      <alignment horizontal="right" vertical="center" wrapText="1"/>
    </xf>
    <xf numFmtId="10" fontId="11" fillId="0" borderId="4" xfId="0" applyNumberFormat="1" applyFont="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10" fontId="15" fillId="3" borderId="24" xfId="0" applyNumberFormat="1" applyFont="1" applyFill="1" applyBorder="1" applyAlignment="1">
      <alignment vertical="center" wrapText="1"/>
    </xf>
    <xf numFmtId="10" fontId="15" fillId="3" borderId="4" xfId="0" applyNumberFormat="1" applyFont="1" applyFill="1" applyBorder="1" applyAlignment="1">
      <alignment vertical="center" wrapText="1"/>
    </xf>
    <xf numFmtId="10" fontId="3" fillId="3" borderId="11" xfId="0" applyNumberFormat="1" applyFont="1" applyFill="1" applyBorder="1" applyAlignment="1">
      <alignment horizontal="right" vertical="center" wrapText="1"/>
    </xf>
    <xf numFmtId="187" fontId="11" fillId="4" borderId="43" xfId="0" applyNumberFormat="1" applyFont="1" applyFill="1" applyBorder="1" applyAlignment="1">
      <alignment horizontal="center" vertical="center" wrapText="1"/>
    </xf>
    <xf numFmtId="10" fontId="15" fillId="4" borderId="4" xfId="0" applyNumberFormat="1" applyFont="1" applyFill="1" applyBorder="1" applyAlignment="1">
      <alignment vertical="center" wrapText="1"/>
    </xf>
    <xf numFmtId="0" fontId="15" fillId="3" borderId="39" xfId="0" applyFont="1" applyFill="1" applyBorder="1" applyAlignment="1">
      <alignment horizontal="left" vertical="center" indent="2"/>
    </xf>
    <xf numFmtId="10" fontId="11" fillId="4" borderId="40" xfId="0" applyNumberFormat="1" applyFont="1" applyFill="1" applyBorder="1" applyAlignment="1">
      <alignment horizontal="center" vertical="center" wrapText="1"/>
    </xf>
    <xf numFmtId="187" fontId="11" fillId="4" borderId="40" xfId="0" applyNumberFormat="1" applyFont="1" applyFill="1" applyBorder="1" applyAlignment="1">
      <alignment horizontal="center" vertical="center" wrapText="1"/>
    </xf>
    <xf numFmtId="0" fontId="15" fillId="3" borderId="0" xfId="0" applyFont="1" applyFill="1" applyAlignment="1">
      <alignment horizontal="left" vertical="center" indent="2"/>
    </xf>
    <xf numFmtId="10" fontId="11" fillId="0" borderId="0" xfId="0" applyNumberFormat="1" applyFont="1" applyAlignment="1">
      <alignment horizontal="center" vertical="center" wrapText="1"/>
    </xf>
    <xf numFmtId="10" fontId="15" fillId="3" borderId="0" xfId="0" applyNumberFormat="1" applyFont="1" applyFill="1" applyAlignment="1">
      <alignment horizontal="center" vertical="center" wrapText="1"/>
    </xf>
    <xf numFmtId="0" fontId="6" fillId="3" borderId="16" xfId="0" applyFont="1" applyFill="1" applyBorder="1" applyAlignment="1">
      <alignment horizontal="left" vertical="center"/>
    </xf>
    <xf numFmtId="0" fontId="16" fillId="3" borderId="50" xfId="0" applyFont="1" applyFill="1" applyBorder="1" applyAlignment="1">
      <alignment horizontal="center" vertical="center" wrapText="1"/>
    </xf>
    <xf numFmtId="0" fontId="16" fillId="3" borderId="51" xfId="0" applyFont="1" applyFill="1" applyBorder="1" applyAlignment="1">
      <alignment horizontal="center" vertical="center" wrapText="1"/>
    </xf>
    <xf numFmtId="0" fontId="6" fillId="3" borderId="23" xfId="0" applyFont="1" applyFill="1" applyBorder="1" applyAlignment="1">
      <alignment horizontal="left" vertical="center"/>
    </xf>
    <xf numFmtId="0" fontId="3" fillId="3" borderId="48" xfId="0" applyFont="1" applyFill="1" applyBorder="1" applyAlignment="1">
      <alignment horizontal="center" vertical="center" wrapText="1"/>
    </xf>
    <xf numFmtId="0" fontId="3" fillId="3" borderId="44" xfId="0" applyFont="1" applyFill="1" applyBorder="1" applyAlignment="1">
      <alignment horizontal="center" vertical="center" wrapText="1"/>
    </xf>
    <xf numFmtId="0" fontId="16" fillId="3" borderId="23" xfId="0" applyFont="1" applyFill="1" applyBorder="1">
      <alignment vertical="center"/>
    </xf>
    <xf numFmtId="185" fontId="11" fillId="0" borderId="1" xfId="19" applyNumberFormat="1" applyFont="1" applyFill="1" applyBorder="1" applyAlignment="1">
      <alignment horizontal="center" vertical="center" wrapText="1"/>
    </xf>
    <xf numFmtId="185" fontId="11" fillId="0" borderId="2" xfId="19" applyNumberFormat="1" applyFont="1" applyFill="1" applyBorder="1" applyAlignment="1">
      <alignment horizontal="center" vertical="center" wrapText="1"/>
    </xf>
    <xf numFmtId="185" fontId="11" fillId="0" borderId="3" xfId="19" applyNumberFormat="1" applyFont="1" applyFill="1" applyBorder="1" applyAlignment="1">
      <alignment horizontal="center" vertical="center" wrapText="1"/>
    </xf>
    <xf numFmtId="185" fontId="11" fillId="0" borderId="4" xfId="19" applyNumberFormat="1" applyFont="1" applyFill="1" applyBorder="1" applyAlignment="1">
      <alignment horizontal="center" vertical="center" wrapText="1"/>
    </xf>
    <xf numFmtId="0" fontId="16" fillId="3" borderId="52" xfId="0" applyFont="1" applyFill="1" applyBorder="1">
      <alignment vertical="center"/>
    </xf>
    <xf numFmtId="185" fontId="11" fillId="0" borderId="5" xfId="19" applyNumberFormat="1" applyFont="1" applyFill="1" applyBorder="1" applyAlignment="1">
      <alignment horizontal="center" vertical="center" wrapText="1"/>
    </xf>
    <xf numFmtId="185" fontId="11" fillId="0" borderId="6" xfId="19" applyNumberFormat="1" applyFont="1" applyFill="1" applyBorder="1" applyAlignment="1">
      <alignment horizontal="center" vertical="center" wrapText="1"/>
    </xf>
    <xf numFmtId="0" fontId="16" fillId="3" borderId="16" xfId="0" applyFont="1" applyFill="1" applyBorder="1">
      <alignment vertical="center"/>
    </xf>
    <xf numFmtId="0" fontId="3" fillId="3" borderId="1" xfId="0" applyFont="1" applyFill="1" applyBorder="1" applyAlignment="1">
      <alignment horizontal="center" vertical="center" wrapText="1"/>
    </xf>
    <xf numFmtId="10" fontId="16" fillId="0" borderId="3" xfId="0" applyNumberFormat="1" applyFont="1" applyBorder="1" applyAlignment="1">
      <alignment horizontal="center" vertical="center" wrapText="1"/>
    </xf>
    <xf numFmtId="185" fontId="16" fillId="3" borderId="4" xfId="19" applyNumberFormat="1" applyFont="1" applyFill="1" applyBorder="1" applyAlignment="1">
      <alignment horizontal="center" vertical="center" wrapText="1"/>
    </xf>
    <xf numFmtId="10" fontId="15" fillId="4" borderId="4" xfId="0" applyNumberFormat="1" applyFont="1" applyFill="1" applyBorder="1" applyAlignment="1">
      <alignment horizontal="center" vertical="center" wrapText="1"/>
    </xf>
    <xf numFmtId="10" fontId="16" fillId="0" borderId="7" xfId="0" applyNumberFormat="1" applyFont="1" applyBorder="1" applyAlignment="1">
      <alignment horizontal="center" vertical="center" wrapText="1"/>
    </xf>
    <xf numFmtId="185" fontId="16" fillId="3" borderId="8" xfId="19" applyNumberFormat="1" applyFont="1" applyFill="1" applyBorder="1" applyAlignment="1">
      <alignment horizontal="center" vertical="center" wrapText="1"/>
    </xf>
    <xf numFmtId="0" fontId="15" fillId="3" borderId="0" xfId="0" applyFont="1" applyFill="1" applyAlignment="1">
      <alignment horizontal="center" vertical="center" wrapText="1"/>
    </xf>
    <xf numFmtId="0" fontId="3" fillId="0" borderId="0" xfId="0" applyFont="1">
      <alignment vertical="center"/>
    </xf>
    <xf numFmtId="0" fontId="16" fillId="3" borderId="37" xfId="0" applyFont="1" applyFill="1" applyBorder="1" applyAlignment="1">
      <alignment horizontal="left" vertical="center"/>
    </xf>
    <xf numFmtId="0" fontId="16" fillId="3" borderId="42" xfId="0" applyFont="1" applyFill="1" applyBorder="1" applyAlignment="1">
      <alignment horizontal="left" vertical="center"/>
    </xf>
    <xf numFmtId="0" fontId="16" fillId="3" borderId="40"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6" fillId="3" borderId="42" xfId="0" applyFont="1" applyFill="1" applyBorder="1">
      <alignment vertical="center"/>
    </xf>
    <xf numFmtId="10" fontId="11" fillId="3" borderId="41" xfId="17" applyNumberFormat="1" applyFont="1" applyFill="1" applyBorder="1" applyAlignment="1">
      <alignment horizontal="right" vertical="center" wrapText="1"/>
    </xf>
    <xf numFmtId="10" fontId="11" fillId="3" borderId="24" xfId="0" applyNumberFormat="1" applyFont="1" applyFill="1" applyBorder="1" applyAlignment="1">
      <alignment vertical="center" wrapText="1"/>
    </xf>
    <xf numFmtId="0" fontId="16" fillId="3" borderId="42" xfId="0" applyFont="1" applyFill="1" applyBorder="1" applyAlignment="1">
      <alignment horizontal="left" vertical="center" indent="2"/>
    </xf>
    <xf numFmtId="10" fontId="11" fillId="3" borderId="43" xfId="17" applyNumberFormat="1" applyFont="1" applyFill="1" applyBorder="1" applyAlignment="1">
      <alignment horizontal="right" vertical="center" wrapText="1"/>
    </xf>
    <xf numFmtId="0" fontId="16" fillId="3" borderId="39" xfId="0" applyFont="1" applyFill="1" applyBorder="1" applyAlignment="1">
      <alignment horizontal="left" vertical="center" indent="2"/>
    </xf>
    <xf numFmtId="0" fontId="15" fillId="0" borderId="0" xfId="0" applyFont="1" applyAlignment="1">
      <alignment horizontal="left" vertical="center" indent="2"/>
    </xf>
    <xf numFmtId="0" fontId="15" fillId="4" borderId="4" xfId="0" applyFont="1" applyFill="1" applyBorder="1" applyAlignment="1">
      <alignment vertical="center" wrapText="1"/>
    </xf>
    <xf numFmtId="10" fontId="11" fillId="5" borderId="13" xfId="0" applyNumberFormat="1" applyFont="1" applyFill="1" applyBorder="1" applyAlignment="1">
      <alignment horizontal="center" vertical="center" wrapText="1"/>
    </xf>
    <xf numFmtId="10" fontId="3" fillId="3" borderId="0" xfId="0" applyNumberFormat="1" applyFont="1" applyFill="1" applyAlignment="1">
      <alignment horizontal="center" vertical="center" wrapText="1"/>
    </xf>
    <xf numFmtId="10" fontId="11" fillId="3" borderId="0" xfId="0" applyNumberFormat="1" applyFont="1" applyFill="1" applyAlignment="1">
      <alignment horizontal="center" vertical="center" wrapText="1"/>
    </xf>
    <xf numFmtId="10" fontId="15" fillId="3" borderId="0" xfId="0" applyNumberFormat="1" applyFont="1" applyFill="1" applyAlignment="1">
      <alignment vertical="center" wrapText="1"/>
    </xf>
    <xf numFmtId="0" fontId="3" fillId="3" borderId="49" xfId="0" applyFont="1" applyFill="1" applyBorder="1" applyAlignment="1">
      <alignment horizontal="center" vertical="center" wrapText="1"/>
    </xf>
    <xf numFmtId="0" fontId="3" fillId="0" borderId="49" xfId="0" applyFont="1" applyBorder="1" applyAlignment="1">
      <alignment horizontal="center" vertical="center" wrapText="1"/>
    </xf>
    <xf numFmtId="185" fontId="3" fillId="0" borderId="53" xfId="19" applyNumberFormat="1" applyFont="1" applyFill="1" applyBorder="1" applyAlignment="1">
      <alignment horizontal="center" vertical="center" wrapText="1"/>
    </xf>
    <xf numFmtId="185" fontId="11" fillId="0" borderId="36" xfId="19" applyNumberFormat="1" applyFont="1" applyFill="1" applyBorder="1" applyAlignment="1">
      <alignment horizontal="center" vertical="center" wrapText="1"/>
    </xf>
    <xf numFmtId="185" fontId="3" fillId="0" borderId="4" xfId="19" applyNumberFormat="1" applyFont="1" applyFill="1" applyBorder="1" applyAlignment="1">
      <alignment horizontal="center" vertical="center" wrapText="1"/>
    </xf>
    <xf numFmtId="185" fontId="11" fillId="0" borderId="47" xfId="19" applyNumberFormat="1" applyFont="1" applyFill="1" applyBorder="1" applyAlignment="1">
      <alignment horizontal="center" vertical="center" wrapText="1"/>
    </xf>
    <xf numFmtId="185" fontId="3" fillId="0" borderId="54" xfId="19" applyNumberFormat="1" applyFont="1" applyFill="1" applyBorder="1" applyAlignment="1">
      <alignment horizontal="center" vertical="center" wrapText="1"/>
    </xf>
    <xf numFmtId="185" fontId="11" fillId="0" borderId="55" xfId="19" applyNumberFormat="1" applyFont="1" applyFill="1" applyBorder="1" applyAlignment="1">
      <alignment horizontal="center" vertical="center" wrapText="1"/>
    </xf>
    <xf numFmtId="185" fontId="11" fillId="0" borderId="8" xfId="19" applyNumberFormat="1" applyFont="1" applyFill="1" applyBorder="1" applyAlignment="1">
      <alignment horizontal="center" vertical="center" wrapText="1"/>
    </xf>
    <xf numFmtId="0" fontId="3" fillId="0" borderId="2" xfId="0" applyFont="1" applyBorder="1" applyAlignment="1">
      <alignment horizontal="center" vertical="center" wrapText="1"/>
    </xf>
    <xf numFmtId="10" fontId="15" fillId="0" borderId="4" xfId="0" applyNumberFormat="1" applyFont="1" applyBorder="1" applyAlignment="1">
      <alignment horizontal="center" vertical="center" wrapText="1"/>
    </xf>
    <xf numFmtId="185" fontId="15" fillId="0" borderId="4" xfId="19" applyNumberFormat="1" applyFont="1" applyFill="1" applyBorder="1" applyAlignment="1">
      <alignment horizontal="center" vertical="center" wrapText="1"/>
    </xf>
    <xf numFmtId="0" fontId="15" fillId="4" borderId="11" xfId="0" applyFont="1" applyFill="1" applyBorder="1" applyAlignment="1">
      <alignment horizontal="center" vertical="center" wrapText="1"/>
    </xf>
    <xf numFmtId="10" fontId="15" fillId="6" borderId="4" xfId="0" applyNumberFormat="1" applyFont="1" applyFill="1" applyBorder="1" applyAlignment="1">
      <alignment horizontal="center" vertical="center" wrapText="1"/>
    </xf>
    <xf numFmtId="10" fontId="15" fillId="6" borderId="11" xfId="0" applyNumberFormat="1" applyFont="1" applyFill="1" applyBorder="1" applyAlignment="1">
      <alignment horizontal="center" vertical="center" wrapText="1"/>
    </xf>
    <xf numFmtId="10" fontId="15" fillId="0" borderId="8" xfId="0" applyNumberFormat="1" applyFont="1" applyBorder="1" applyAlignment="1">
      <alignment horizontal="center" vertical="center" wrapText="1"/>
    </xf>
    <xf numFmtId="185" fontId="15" fillId="0" borderId="8" xfId="19" applyNumberFormat="1"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6" fillId="3" borderId="13" xfId="0" applyFont="1" applyFill="1" applyBorder="1" applyAlignment="1">
      <alignment horizontal="center" vertical="center" wrapText="1"/>
    </xf>
    <xf numFmtId="10" fontId="11" fillId="3" borderId="46" xfId="0" applyNumberFormat="1" applyFont="1" applyFill="1" applyBorder="1" applyAlignment="1">
      <alignment vertical="center" wrapText="1"/>
    </xf>
    <xf numFmtId="10" fontId="11" fillId="4" borderId="32" xfId="17" applyNumberFormat="1" applyFont="1" applyFill="1" applyBorder="1" applyAlignment="1">
      <alignment horizontal="center" vertical="center" wrapText="1"/>
    </xf>
    <xf numFmtId="10" fontId="11" fillId="3" borderId="47" xfId="0" applyNumberFormat="1" applyFont="1" applyFill="1" applyBorder="1" applyAlignment="1">
      <alignment vertical="center" wrapText="1"/>
    </xf>
    <xf numFmtId="10" fontId="11" fillId="3" borderId="47" xfId="0" applyNumberFormat="1" applyFont="1" applyFill="1" applyBorder="1" applyAlignment="1">
      <alignment horizontal="center" vertical="center" wrapText="1"/>
    </xf>
    <xf numFmtId="10" fontId="11" fillId="3" borderId="4" xfId="0" applyNumberFormat="1" applyFont="1" applyFill="1" applyBorder="1" applyAlignment="1">
      <alignment horizontal="center" vertical="center" wrapText="1"/>
    </xf>
    <xf numFmtId="10" fontId="11" fillId="4" borderId="7" xfId="0" applyNumberFormat="1" applyFont="1" applyFill="1" applyBorder="1" applyAlignment="1">
      <alignment horizontal="center" vertical="center" wrapText="1"/>
    </xf>
    <xf numFmtId="0" fontId="16" fillId="3" borderId="56" xfId="0" applyFont="1" applyFill="1" applyBorder="1" applyAlignment="1">
      <alignment horizontal="center" vertical="center" wrapText="1"/>
    </xf>
    <xf numFmtId="0" fontId="3" fillId="0" borderId="57"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44" xfId="0" applyFont="1" applyBorder="1" applyAlignment="1">
      <alignment horizontal="center" vertical="center" wrapText="1"/>
    </xf>
    <xf numFmtId="185" fontId="11" fillId="0" borderId="38" xfId="19" applyNumberFormat="1" applyFont="1" applyFill="1" applyBorder="1" applyAlignment="1">
      <alignment horizontal="center" vertical="center" wrapText="1"/>
    </xf>
    <xf numFmtId="184" fontId="15" fillId="4" borderId="32" xfId="0" applyNumberFormat="1" applyFont="1" applyFill="1" applyBorder="1" applyAlignment="1">
      <alignment vertical="center" wrapText="1"/>
    </xf>
    <xf numFmtId="184" fontId="15" fillId="0" borderId="21" xfId="0" applyNumberFormat="1" applyFont="1" applyBorder="1" applyAlignment="1">
      <alignment vertical="center" wrapText="1"/>
    </xf>
    <xf numFmtId="184" fontId="15" fillId="0" borderId="24" xfId="0" applyNumberFormat="1" applyFont="1" applyBorder="1" applyAlignment="1">
      <alignment vertical="center" wrapText="1"/>
    </xf>
    <xf numFmtId="185" fontId="11" fillId="0" borderId="43" xfId="19" applyNumberFormat="1" applyFont="1" applyFill="1" applyBorder="1" applyAlignment="1">
      <alignment horizontal="center" vertical="center" wrapText="1"/>
    </xf>
    <xf numFmtId="184" fontId="15" fillId="0" borderId="3" xfId="0" applyNumberFormat="1" applyFont="1" applyBorder="1" applyAlignment="1">
      <alignment vertical="center" wrapText="1"/>
    </xf>
    <xf numFmtId="184" fontId="15" fillId="0" borderId="4" xfId="0" applyNumberFormat="1" applyFont="1" applyBorder="1" applyAlignment="1">
      <alignment vertical="center" wrapText="1"/>
    </xf>
    <xf numFmtId="185" fontId="11" fillId="0" borderId="40" xfId="19" applyNumberFormat="1" applyFont="1" applyFill="1" applyBorder="1" applyAlignment="1">
      <alignment horizontal="center" vertical="center" wrapText="1"/>
    </xf>
    <xf numFmtId="184" fontId="15" fillId="4" borderId="57" xfId="0" applyNumberFormat="1" applyFont="1" applyFill="1" applyBorder="1" applyAlignment="1">
      <alignment vertical="center" wrapText="1"/>
    </xf>
    <xf numFmtId="184" fontId="11" fillId="0" borderId="7" xfId="19" applyNumberFormat="1" applyFont="1" applyFill="1" applyBorder="1" applyAlignment="1">
      <alignment horizontal="center" vertical="center" wrapText="1"/>
    </xf>
    <xf numFmtId="184" fontId="15" fillId="0" borderId="8" xfId="19" applyNumberFormat="1" applyFont="1" applyFill="1" applyBorder="1" applyAlignment="1">
      <alignment vertical="center" wrapText="1"/>
    </xf>
    <xf numFmtId="0" fontId="15" fillId="3" borderId="0" xfId="0" applyFont="1" applyFill="1" applyAlignment="1">
      <alignment vertical="center" wrapText="1"/>
    </xf>
    <xf numFmtId="0" fontId="16" fillId="3" borderId="45" xfId="0" applyFont="1" applyFill="1" applyBorder="1" applyAlignment="1">
      <alignment horizontal="center" vertical="center" wrapText="1"/>
    </xf>
    <xf numFmtId="10" fontId="15" fillId="3" borderId="41" xfId="0" applyNumberFormat="1" applyFont="1" applyFill="1" applyBorder="1" applyAlignment="1">
      <alignment vertical="center" wrapText="1"/>
    </xf>
    <xf numFmtId="10" fontId="15" fillId="3" borderId="46" xfId="0" applyNumberFormat="1" applyFont="1" applyFill="1" applyBorder="1" applyAlignment="1">
      <alignment vertical="center" wrapText="1"/>
    </xf>
    <xf numFmtId="10" fontId="15" fillId="3" borderId="43" xfId="0" applyNumberFormat="1" applyFont="1" applyFill="1" applyBorder="1" applyAlignment="1">
      <alignment vertical="center" wrapText="1"/>
    </xf>
    <xf numFmtId="10" fontId="15" fillId="3" borderId="47" xfId="0" applyNumberFormat="1" applyFont="1" applyFill="1" applyBorder="1" applyAlignment="1">
      <alignment vertical="center" wrapText="1"/>
    </xf>
    <xf numFmtId="184" fontId="15" fillId="0" borderId="46" xfId="0" applyNumberFormat="1" applyFont="1" applyBorder="1" applyAlignment="1">
      <alignment vertical="center" wrapText="1"/>
    </xf>
    <xf numFmtId="184" fontId="15" fillId="0" borderId="47" xfId="0" applyNumberFormat="1" applyFont="1" applyBorder="1" applyAlignment="1">
      <alignment vertical="center" wrapText="1"/>
    </xf>
    <xf numFmtId="184" fontId="15" fillId="0" borderId="45" xfId="19" applyNumberFormat="1" applyFont="1" applyFill="1" applyBorder="1" applyAlignment="1">
      <alignment vertical="center" wrapText="1"/>
    </xf>
    <xf numFmtId="0" fontId="16" fillId="3" borderId="7" xfId="0" applyFont="1" applyFill="1" applyBorder="1" applyAlignment="1">
      <alignment horizontal="center" vertical="center" wrapText="1"/>
    </xf>
    <xf numFmtId="0" fontId="11" fillId="3" borderId="0" xfId="0" applyFont="1" applyFill="1" applyAlignment="1">
      <alignment horizontal="right" vertical="center" wrapText="1"/>
    </xf>
    <xf numFmtId="0" fontId="11" fillId="4" borderId="32" xfId="17" applyNumberFormat="1" applyFont="1" applyFill="1" applyBorder="1" applyAlignment="1">
      <alignment horizontal="center" vertical="center" wrapText="1"/>
    </xf>
    <xf numFmtId="0" fontId="11" fillId="4" borderId="43" xfId="0" applyFont="1" applyFill="1" applyBorder="1" applyAlignment="1">
      <alignment horizontal="center" vertical="center" wrapText="1"/>
    </xf>
    <xf numFmtId="0" fontId="11" fillId="4" borderId="40" xfId="0" applyFont="1" applyFill="1" applyBorder="1" applyAlignment="1">
      <alignment horizontal="center" vertical="center" wrapText="1"/>
    </xf>
    <xf numFmtId="0" fontId="17" fillId="0" borderId="0" xfId="0" applyFont="1">
      <alignment vertical="center"/>
    </xf>
    <xf numFmtId="0" fontId="14" fillId="0" borderId="0" xfId="0" applyFont="1" applyAlignment="1">
      <alignment horizontal="center" vertical="center"/>
    </xf>
    <xf numFmtId="0" fontId="3" fillId="3" borderId="0" xfId="0" applyFont="1" applyFill="1" applyAlignment="1"/>
    <xf numFmtId="183" fontId="10" fillId="3" borderId="14" xfId="0" applyNumberFormat="1" applyFont="1" applyFill="1" applyBorder="1" applyAlignment="1">
      <alignment horizontal="center" vertical="center"/>
    </xf>
    <xf numFmtId="0" fontId="3" fillId="3" borderId="1" xfId="0" applyFont="1" applyFill="1" applyBorder="1" applyAlignment="1">
      <alignment horizontal="center" vertical="center"/>
    </xf>
    <xf numFmtId="0" fontId="7" fillId="3" borderId="2" xfId="0" applyFont="1" applyFill="1" applyBorder="1" applyAlignment="1">
      <alignment horizontal="center" vertical="center"/>
    </xf>
    <xf numFmtId="0" fontId="10" fillId="0" borderId="2" xfId="0" applyFont="1" applyBorder="1" applyAlignment="1">
      <alignment horizontal="center" vertical="center"/>
    </xf>
    <xf numFmtId="0" fontId="3"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11" fillId="7" borderId="4" xfId="0" applyFont="1" applyFill="1" applyBorder="1" applyAlignment="1">
      <alignment horizontal="center" vertical="center"/>
    </xf>
    <xf numFmtId="0" fontId="3" fillId="0" borderId="3" xfId="0" applyFont="1" applyBorder="1" applyAlignment="1">
      <alignment horizontal="left" vertical="center"/>
    </xf>
    <xf numFmtId="0" fontId="11" fillId="3" borderId="4" xfId="0" applyFont="1" applyFill="1" applyBorder="1" applyAlignment="1">
      <alignment horizontal="left" vertical="center"/>
    </xf>
    <xf numFmtId="184" fontId="11" fillId="0" borderId="4" xfId="0" applyNumberFormat="1" applyFont="1" applyBorder="1" applyAlignment="1">
      <alignment horizontal="center" vertical="center"/>
    </xf>
    <xf numFmtId="0" fontId="11" fillId="0" borderId="4" xfId="0" applyFont="1" applyBorder="1" applyAlignment="1">
      <alignment horizontal="left" vertical="center"/>
    </xf>
    <xf numFmtId="184" fontId="11" fillId="4" borderId="4" xfId="0" applyNumberFormat="1" applyFont="1" applyFill="1" applyBorder="1" applyAlignment="1">
      <alignment horizontal="center" vertical="center"/>
    </xf>
    <xf numFmtId="0" fontId="3" fillId="0" borderId="3" xfId="0" applyFont="1" applyBorder="1" applyAlignment="1">
      <alignment horizontal="left" vertical="center" indent="2"/>
    </xf>
    <xf numFmtId="0" fontId="11" fillId="3" borderId="4" xfId="0" applyFont="1" applyFill="1" applyBorder="1" applyAlignment="1">
      <alignment horizontal="left" vertical="center" indent="2"/>
    </xf>
    <xf numFmtId="0" fontId="11" fillId="0" borderId="3" xfId="0" applyFont="1" applyBorder="1" applyAlignment="1">
      <alignment horizontal="left" vertical="center" indent="4"/>
    </xf>
    <xf numFmtId="49" fontId="11" fillId="3" borderId="4" xfId="0" applyNumberFormat="1" applyFont="1" applyFill="1" applyBorder="1" applyAlignment="1">
      <alignment horizontal="left" vertical="center" indent="3"/>
    </xf>
    <xf numFmtId="0" fontId="3" fillId="0" borderId="3" xfId="0" applyFont="1" applyBorder="1" applyAlignment="1">
      <alignment horizontal="left" vertical="center" wrapText="1" indent="2"/>
    </xf>
    <xf numFmtId="0" fontId="11" fillId="0" borderId="3" xfId="0" applyFont="1" applyBorder="1" applyAlignment="1">
      <alignment horizontal="left" vertical="center" indent="2"/>
    </xf>
    <xf numFmtId="0" fontId="11" fillId="3" borderId="4" xfId="0" applyFont="1" applyFill="1" applyBorder="1" applyAlignment="1">
      <alignment horizontal="left" vertical="center" wrapText="1"/>
    </xf>
    <xf numFmtId="184" fontId="11" fillId="4" borderId="4" xfId="19" applyNumberFormat="1" applyFont="1" applyFill="1" applyBorder="1" applyAlignment="1">
      <alignment horizontal="center" vertical="center"/>
    </xf>
    <xf numFmtId="0" fontId="3" fillId="0" borderId="3" xfId="0" applyFont="1" applyBorder="1" applyAlignment="1">
      <alignment horizontal="left" vertical="center" wrapText="1"/>
    </xf>
    <xf numFmtId="0" fontId="11" fillId="3" borderId="4" xfId="0" applyFont="1" applyFill="1" applyBorder="1" applyAlignment="1">
      <alignment horizontal="left" vertical="center" indent="1"/>
    </xf>
    <xf numFmtId="184" fontId="11" fillId="0" borderId="4" xfId="19" applyNumberFormat="1" applyFont="1" applyFill="1" applyBorder="1" applyAlignment="1">
      <alignment horizontal="center" vertical="center"/>
    </xf>
    <xf numFmtId="10" fontId="11" fillId="4" borderId="4" xfId="17" applyNumberFormat="1" applyFont="1" applyFill="1" applyBorder="1" applyAlignment="1">
      <alignment horizontal="center" vertical="center"/>
    </xf>
    <xf numFmtId="10" fontId="11" fillId="0" borderId="4" xfId="17" applyNumberFormat="1" applyFont="1" applyFill="1" applyBorder="1" applyAlignment="1">
      <alignment horizontal="center" vertical="center"/>
    </xf>
    <xf numFmtId="0" fontId="3" fillId="0" borderId="4" xfId="0" applyFont="1" applyBorder="1" applyAlignment="1">
      <alignment horizontal="left" vertical="center" indent="4"/>
    </xf>
    <xf numFmtId="0" fontId="3" fillId="0" borderId="3" xfId="0" applyFont="1" applyBorder="1">
      <alignment vertical="center"/>
    </xf>
    <xf numFmtId="0" fontId="11" fillId="3" borderId="4" xfId="0" applyFont="1" applyFill="1" applyBorder="1">
      <alignment vertical="center"/>
    </xf>
    <xf numFmtId="0" fontId="11" fillId="0" borderId="4" xfId="0" applyFont="1" applyBorder="1">
      <alignment vertical="center"/>
    </xf>
    <xf numFmtId="0" fontId="3" fillId="0" borderId="4" xfId="0" applyFont="1" applyBorder="1" applyAlignment="1">
      <alignment horizontal="left" vertical="center"/>
    </xf>
    <xf numFmtId="0" fontId="11" fillId="0" borderId="4" xfId="0" applyFont="1" applyBorder="1" applyAlignment="1">
      <alignment vertical="center" wrapText="1"/>
    </xf>
    <xf numFmtId="184" fontId="11" fillId="3" borderId="4" xfId="0" applyNumberFormat="1" applyFont="1" applyFill="1" applyBorder="1" applyAlignment="1">
      <alignment horizontal="center" vertical="center"/>
    </xf>
    <xf numFmtId="0" fontId="3" fillId="0" borderId="3" xfId="0" applyFont="1" applyBorder="1" applyAlignment="1">
      <alignment horizontal="center" vertical="center"/>
    </xf>
    <xf numFmtId="0" fontId="11" fillId="7" borderId="4" xfId="0" applyFont="1" applyFill="1" applyBorder="1">
      <alignment vertical="center"/>
    </xf>
    <xf numFmtId="9" fontId="11" fillId="7" borderId="4" xfId="0" applyNumberFormat="1" applyFont="1" applyFill="1" applyBorder="1" applyAlignment="1">
      <alignment horizontal="center" vertical="center"/>
    </xf>
    <xf numFmtId="184" fontId="11" fillId="3" borderId="4" xfId="19" applyNumberFormat="1" applyFont="1" applyFill="1" applyBorder="1" applyAlignment="1">
      <alignment horizontal="center" vertical="center"/>
    </xf>
    <xf numFmtId="10" fontId="11" fillId="0" borderId="4" xfId="43" applyNumberFormat="1" applyFont="1" applyFill="1" applyBorder="1" applyAlignment="1">
      <alignment horizontal="center" vertical="center"/>
    </xf>
    <xf numFmtId="10" fontId="11" fillId="3" borderId="4" xfId="43" applyNumberFormat="1" applyFont="1" applyFill="1" applyBorder="1" applyAlignment="1">
      <alignment horizontal="center" vertical="center"/>
    </xf>
    <xf numFmtId="10" fontId="11" fillId="3" borderId="4" xfId="17" applyNumberFormat="1" applyFont="1" applyFill="1" applyBorder="1" applyAlignment="1">
      <alignment horizontal="center" vertical="center"/>
    </xf>
    <xf numFmtId="0" fontId="10" fillId="3" borderId="0" xfId="0" applyFont="1" applyFill="1" applyAlignment="1">
      <alignment horizontal="right" vertical="center"/>
    </xf>
    <xf numFmtId="14" fontId="3" fillId="0" borderId="2" xfId="0" applyNumberFormat="1" applyFont="1" applyBorder="1">
      <alignment vertical="center"/>
    </xf>
    <xf numFmtId="0" fontId="10" fillId="0" borderId="10" xfId="0" applyFont="1" applyBorder="1" applyAlignment="1">
      <alignment horizontal="center" vertical="center"/>
    </xf>
    <xf numFmtId="0" fontId="11" fillId="7" borderId="11" xfId="0" applyFont="1" applyFill="1" applyBorder="1" applyAlignment="1">
      <alignment horizontal="center" vertical="center"/>
    </xf>
    <xf numFmtId="184" fontId="11" fillId="0" borderId="11" xfId="0" applyNumberFormat="1" applyFont="1" applyBorder="1" applyAlignment="1">
      <alignment horizontal="center" vertical="center"/>
    </xf>
    <xf numFmtId="184" fontId="11" fillId="0" borderId="11" xfId="19" applyNumberFormat="1" applyFont="1" applyFill="1" applyBorder="1" applyAlignment="1">
      <alignment horizontal="center" vertical="center"/>
    </xf>
    <xf numFmtId="10" fontId="11" fillId="4" borderId="11" xfId="17" applyNumberFormat="1" applyFont="1" applyFill="1" applyBorder="1" applyAlignment="1">
      <alignment horizontal="center" vertical="center"/>
    </xf>
    <xf numFmtId="10" fontId="11" fillId="0" borderId="11" xfId="17" applyNumberFormat="1" applyFont="1" applyFill="1" applyBorder="1" applyAlignment="1">
      <alignment horizontal="center" vertical="center"/>
    </xf>
    <xf numFmtId="0" fontId="18" fillId="0" borderId="11" xfId="0" applyFont="1" applyBorder="1" applyAlignment="1">
      <alignment horizontal="center" vertical="center"/>
    </xf>
    <xf numFmtId="184" fontId="11" fillId="3" borderId="11" xfId="0" applyNumberFormat="1" applyFont="1" applyFill="1" applyBorder="1" applyAlignment="1">
      <alignment horizontal="center" vertical="center"/>
    </xf>
    <xf numFmtId="10" fontId="11" fillId="5" borderId="4" xfId="17" applyNumberFormat="1" applyFont="1" applyFill="1" applyBorder="1" applyAlignment="1">
      <alignment horizontal="center" vertical="center"/>
    </xf>
    <xf numFmtId="184" fontId="11" fillId="3" borderId="11" xfId="19" applyNumberFormat="1" applyFont="1" applyFill="1" applyBorder="1" applyAlignment="1">
      <alignment horizontal="center" vertical="center"/>
    </xf>
    <xf numFmtId="10" fontId="11" fillId="5" borderId="4" xfId="43" applyNumberFormat="1" applyFont="1" applyFill="1" applyBorder="1" applyAlignment="1">
      <alignment horizontal="center" vertical="center"/>
    </xf>
    <xf numFmtId="10" fontId="11" fillId="3" borderId="11" xfId="43" applyNumberFormat="1" applyFont="1" applyFill="1" applyBorder="1" applyAlignment="1">
      <alignment horizontal="center" vertical="center"/>
    </xf>
    <xf numFmtId="10" fontId="11" fillId="3" borderId="11" xfId="17" applyNumberFormat="1" applyFont="1" applyFill="1" applyBorder="1" applyAlignment="1">
      <alignment horizontal="center" vertical="center"/>
    </xf>
    <xf numFmtId="0" fontId="14" fillId="0" borderId="0" xfId="0" applyFont="1">
      <alignment vertical="center"/>
    </xf>
    <xf numFmtId="0" fontId="3" fillId="0" borderId="7" xfId="0" applyFont="1" applyBorder="1" applyAlignment="1">
      <alignment horizontal="left" vertical="center" indent="2"/>
    </xf>
    <xf numFmtId="0" fontId="11" fillId="3" borderId="8" xfId="0" applyFont="1" applyFill="1" applyBorder="1">
      <alignment vertical="center"/>
    </xf>
    <xf numFmtId="184" fontId="11" fillId="4" borderId="8" xfId="19" applyNumberFormat="1" applyFont="1" applyFill="1" applyBorder="1" applyAlignment="1">
      <alignment horizontal="center" vertical="center"/>
    </xf>
    <xf numFmtId="0" fontId="3" fillId="0" borderId="21" xfId="0" applyFont="1" applyBorder="1" applyAlignment="1">
      <alignment horizontal="center" vertical="center"/>
    </xf>
    <xf numFmtId="0" fontId="11" fillId="7" borderId="24" xfId="0" applyFont="1" applyFill="1" applyBorder="1">
      <alignment vertical="center"/>
    </xf>
    <xf numFmtId="0" fontId="11" fillId="7" borderId="24" xfId="0" applyFont="1" applyFill="1" applyBorder="1" applyAlignment="1">
      <alignment horizontal="center" vertical="center"/>
    </xf>
    <xf numFmtId="0" fontId="11" fillId="4" borderId="4" xfId="0" applyFont="1" applyFill="1" applyBorder="1" applyAlignment="1">
      <alignment horizontal="center" vertical="center"/>
    </xf>
    <xf numFmtId="0" fontId="19" fillId="0" borderId="4" xfId="0" applyFont="1" applyBorder="1">
      <alignment vertical="center"/>
    </xf>
    <xf numFmtId="0" fontId="19" fillId="4" borderId="4" xfId="0" applyFont="1" applyFill="1" applyBorder="1" applyAlignment="1">
      <alignment horizontal="center" vertical="center"/>
    </xf>
    <xf numFmtId="0" fontId="13" fillId="4" borderId="0" xfId="0" applyFont="1" applyFill="1">
      <alignment vertical="center"/>
    </xf>
    <xf numFmtId="0" fontId="3" fillId="0" borderId="4" xfId="0" applyFont="1" applyBorder="1" applyAlignment="1">
      <alignment vertical="center" wrapText="1"/>
    </xf>
    <xf numFmtId="0" fontId="11" fillId="4" borderId="4" xfId="17" applyNumberFormat="1" applyFont="1" applyFill="1" applyBorder="1" applyAlignment="1">
      <alignment horizontal="center" vertical="center"/>
    </xf>
    <xf numFmtId="0" fontId="19" fillId="4" borderId="4" xfId="0" applyFont="1" applyFill="1" applyBorder="1">
      <alignment vertical="center"/>
    </xf>
    <xf numFmtId="10" fontId="19" fillId="4" borderId="4" xfId="0" applyNumberFormat="1" applyFont="1" applyFill="1" applyBorder="1">
      <alignment vertical="center"/>
    </xf>
    <xf numFmtId="184" fontId="11" fillId="5" borderId="4" xfId="19" applyNumberFormat="1" applyFont="1" applyFill="1" applyBorder="1" applyAlignment="1">
      <alignment horizontal="center" vertical="center"/>
    </xf>
    <xf numFmtId="10" fontId="11" fillId="5" borderId="8" xfId="17" applyNumberFormat="1" applyFont="1" applyFill="1" applyBorder="1" applyAlignment="1">
      <alignment horizontal="center" vertical="center"/>
    </xf>
    <xf numFmtId="9" fontId="11" fillId="7" borderId="24" xfId="0" applyNumberFormat="1" applyFont="1" applyFill="1" applyBorder="1" applyAlignment="1">
      <alignment horizontal="center" vertical="center"/>
    </xf>
    <xf numFmtId="0" fontId="11" fillId="7" borderId="32" xfId="0" applyFont="1" applyFill="1" applyBorder="1" applyAlignment="1">
      <alignment horizontal="center" vertical="center"/>
    </xf>
    <xf numFmtId="0" fontId="8" fillId="3" borderId="0" xfId="0" applyFont="1" applyFill="1">
      <alignment vertical="center"/>
    </xf>
    <xf numFmtId="188" fontId="14" fillId="0" borderId="0" xfId="0" applyNumberFormat="1" applyFont="1" applyAlignment="1">
      <alignment horizontal="center" vertical="center"/>
    </xf>
    <xf numFmtId="188" fontId="7" fillId="3" borderId="0" xfId="0" applyNumberFormat="1" applyFont="1" applyFill="1">
      <alignment vertical="center"/>
    </xf>
    <xf numFmtId="0" fontId="10" fillId="3" borderId="15" xfId="0" applyFont="1" applyFill="1" applyBorder="1" applyAlignment="1">
      <alignment horizontal="center" vertical="center"/>
    </xf>
    <xf numFmtId="0" fontId="3" fillId="3" borderId="2" xfId="0" applyFont="1" applyFill="1" applyBorder="1" applyAlignment="1">
      <alignment horizontal="center" vertical="center"/>
    </xf>
    <xf numFmtId="0" fontId="3" fillId="0" borderId="36" xfId="0" applyFont="1" applyBorder="1" applyAlignment="1">
      <alignment horizontal="center" vertical="center"/>
    </xf>
    <xf numFmtId="0" fontId="3" fillId="0" borderId="17" xfId="0" applyFont="1" applyBorder="1" applyAlignment="1">
      <alignment horizontal="center" vertical="center"/>
    </xf>
    <xf numFmtId="0" fontId="10" fillId="3" borderId="19" xfId="0" applyFont="1" applyFill="1" applyBorder="1" applyAlignment="1">
      <alignment horizontal="center" vertical="center"/>
    </xf>
    <xf numFmtId="0" fontId="3" fillId="3" borderId="8" xfId="0" applyFont="1" applyFill="1" applyBorder="1" applyAlignment="1">
      <alignment horizontal="center" vertical="center"/>
    </xf>
    <xf numFmtId="0" fontId="10" fillId="3" borderId="21" xfId="0" applyFont="1" applyFill="1" applyBorder="1" applyAlignment="1">
      <alignment horizontal="center" vertical="center"/>
    </xf>
    <xf numFmtId="0" fontId="3" fillId="0" borderId="24" xfId="0" applyFont="1" applyBorder="1">
      <alignment vertical="center"/>
    </xf>
    <xf numFmtId="0" fontId="20" fillId="0" borderId="24" xfId="0" applyFont="1" applyBorder="1">
      <alignment vertical="center"/>
    </xf>
    <xf numFmtId="0" fontId="10" fillId="3" borderId="3" xfId="0" applyFont="1" applyFill="1" applyBorder="1" applyAlignment="1">
      <alignment horizontal="center" vertical="center"/>
    </xf>
    <xf numFmtId="0" fontId="3" fillId="0" borderId="4" xfId="0" applyFont="1" applyBorder="1" applyAlignment="1">
      <alignment horizontal="left" vertical="center" indent="1"/>
    </xf>
    <xf numFmtId="0" fontId="20" fillId="0" borderId="4" xfId="0" applyFont="1" applyBorder="1" applyAlignment="1">
      <alignment horizontal="left" vertical="center" indent="1"/>
    </xf>
    <xf numFmtId="0" fontId="20" fillId="0" borderId="4" xfId="0" applyFont="1" applyBorder="1">
      <alignment vertical="center"/>
    </xf>
    <xf numFmtId="14" fontId="3" fillId="0" borderId="4" xfId="0" applyNumberFormat="1" applyFont="1" applyBorder="1">
      <alignment vertical="center"/>
    </xf>
    <xf numFmtId="14" fontId="3" fillId="3" borderId="4" xfId="0" applyNumberFormat="1" applyFont="1" applyFill="1" applyBorder="1">
      <alignment vertical="center"/>
    </xf>
    <xf numFmtId="185" fontId="11" fillId="4" borderId="4" xfId="0" applyNumberFormat="1" applyFont="1" applyFill="1" applyBorder="1">
      <alignment vertical="center"/>
    </xf>
    <xf numFmtId="0" fontId="10" fillId="3" borderId="1" xfId="0" applyFont="1" applyFill="1" applyBorder="1" applyAlignment="1">
      <alignment horizontal="center" vertical="center" wrapText="1"/>
    </xf>
    <xf numFmtId="0" fontId="3" fillId="0" borderId="2" xfId="0" applyFont="1" applyBorder="1">
      <alignment vertical="center"/>
    </xf>
    <xf numFmtId="180" fontId="20" fillId="0" borderId="2" xfId="18" applyNumberFormat="1" applyFont="1" applyBorder="1">
      <alignment vertical="center"/>
    </xf>
    <xf numFmtId="180" fontId="20" fillId="5" borderId="4" xfId="18" applyNumberFormat="1" applyFont="1" applyFill="1" applyBorder="1">
      <alignment vertical="center"/>
    </xf>
    <xf numFmtId="180" fontId="20" fillId="0" borderId="4" xfId="18" applyNumberFormat="1" applyFont="1" applyBorder="1">
      <alignment vertical="center"/>
    </xf>
    <xf numFmtId="0" fontId="10" fillId="3" borderId="7" xfId="0" applyFont="1" applyFill="1" applyBorder="1" applyAlignment="1">
      <alignment horizontal="center" vertical="center"/>
    </xf>
    <xf numFmtId="14" fontId="3" fillId="3" borderId="8" xfId="0" applyNumberFormat="1" applyFont="1" applyFill="1" applyBorder="1">
      <alignment vertical="center"/>
    </xf>
    <xf numFmtId="185" fontId="11" fillId="4" borderId="8" xfId="0" applyNumberFormat="1" applyFont="1" applyFill="1" applyBorder="1">
      <alignment vertical="center"/>
    </xf>
    <xf numFmtId="0" fontId="10" fillId="3" borderId="5" xfId="0" applyFont="1" applyFill="1" applyBorder="1" applyAlignment="1">
      <alignment horizontal="center" vertical="center"/>
    </xf>
    <xf numFmtId="14" fontId="3" fillId="3" borderId="6" xfId="0" applyNumberFormat="1" applyFont="1" applyFill="1" applyBorder="1">
      <alignment vertical="center"/>
    </xf>
    <xf numFmtId="185" fontId="11" fillId="4" borderId="6" xfId="0" applyNumberFormat="1" applyFont="1" applyFill="1" applyBorder="1">
      <alignment vertical="center"/>
    </xf>
    <xf numFmtId="0" fontId="10" fillId="3" borderId="1" xfId="0" applyFont="1" applyFill="1" applyBorder="1" applyAlignment="1">
      <alignment horizontal="center" vertical="center"/>
    </xf>
    <xf numFmtId="185" fontId="11" fillId="4" borderId="2" xfId="19" applyNumberFormat="1" applyFont="1" applyFill="1" applyBorder="1" applyAlignment="1">
      <alignment vertical="center"/>
    </xf>
    <xf numFmtId="185" fontId="11" fillId="4" borderId="4" xfId="19" applyNumberFormat="1" applyFont="1" applyFill="1" applyBorder="1" applyAlignment="1">
      <alignment vertical="center"/>
    </xf>
    <xf numFmtId="14" fontId="3" fillId="0" borderId="45" xfId="0" applyNumberFormat="1" applyFont="1" applyBorder="1">
      <alignment vertical="center"/>
    </xf>
    <xf numFmtId="185" fontId="11" fillId="4" borderId="6" xfId="19" applyNumberFormat="1" applyFont="1" applyFill="1" applyBorder="1" applyAlignment="1">
      <alignment vertical="center"/>
    </xf>
    <xf numFmtId="0" fontId="3" fillId="0" borderId="38" xfId="0" applyFont="1" applyBorder="1" applyAlignment="1">
      <alignment horizontal="center" vertical="center"/>
    </xf>
    <xf numFmtId="0" fontId="3" fillId="0" borderId="2" xfId="0" applyFont="1" applyBorder="1" applyAlignment="1">
      <alignment horizontal="center" vertical="center"/>
    </xf>
    <xf numFmtId="0" fontId="10" fillId="3" borderId="58"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59" xfId="0" applyFont="1" applyFill="1" applyBorder="1" applyAlignment="1">
      <alignment horizontal="center" vertical="center"/>
    </xf>
    <xf numFmtId="0" fontId="3" fillId="0" borderId="36" xfId="0" applyFont="1" applyBorder="1" applyAlignment="1">
      <alignment horizontal="left" vertical="center"/>
    </xf>
    <xf numFmtId="0" fontId="11" fillId="4" borderId="2" xfId="0" applyFont="1" applyFill="1" applyBorder="1" applyAlignment="1">
      <alignment horizontal="right" vertical="top"/>
    </xf>
    <xf numFmtId="0" fontId="3" fillId="3" borderId="58" xfId="0" applyFont="1" applyFill="1" applyBorder="1" applyAlignment="1">
      <alignment horizontal="center" vertical="center"/>
    </xf>
    <xf numFmtId="0" fontId="3" fillId="0" borderId="46" xfId="0" applyFont="1" applyBorder="1" applyAlignment="1">
      <alignment horizontal="left" vertical="center"/>
    </xf>
    <xf numFmtId="0" fontId="11" fillId="4" borderId="4" xfId="0" applyFont="1" applyFill="1" applyBorder="1" applyAlignment="1">
      <alignment horizontal="right" vertical="top"/>
    </xf>
    <xf numFmtId="0" fontId="3" fillId="0" borderId="47" xfId="0" applyFont="1" applyBorder="1" applyAlignment="1">
      <alignment horizontal="left" vertical="center"/>
    </xf>
    <xf numFmtId="0" fontId="3" fillId="0" borderId="45" xfId="0" applyFont="1" applyBorder="1" applyAlignment="1">
      <alignment horizontal="left" vertical="center"/>
    </xf>
    <xf numFmtId="0" fontId="11" fillId="4" borderId="8" xfId="0" applyFont="1" applyFill="1" applyBorder="1" applyAlignment="1">
      <alignment horizontal="right" vertical="top"/>
    </xf>
    <xf numFmtId="184" fontId="11" fillId="4" borderId="41" xfId="19" applyNumberFormat="1" applyFont="1" applyFill="1" applyBorder="1" applyAlignment="1">
      <alignment horizontal="right" vertical="center"/>
    </xf>
    <xf numFmtId="184" fontId="11" fillId="4" borderId="24" xfId="19" applyNumberFormat="1" applyFont="1" applyFill="1" applyBorder="1" applyAlignment="1">
      <alignment horizontal="right" vertical="center"/>
    </xf>
    <xf numFmtId="0" fontId="3" fillId="0" borderId="24" xfId="0" applyFont="1" applyBorder="1" applyAlignment="1">
      <alignment horizontal="left" vertical="center"/>
    </xf>
    <xf numFmtId="184" fontId="11" fillId="4" borderId="43" xfId="19" applyNumberFormat="1" applyFont="1" applyFill="1" applyBorder="1" applyAlignment="1">
      <alignment horizontal="right" vertical="center"/>
    </xf>
    <xf numFmtId="184" fontId="11" fillId="4" borderId="4" xfId="19" applyNumberFormat="1" applyFont="1" applyFill="1" applyBorder="1" applyAlignment="1">
      <alignment horizontal="right" vertical="center"/>
    </xf>
    <xf numFmtId="0" fontId="3" fillId="0" borderId="8" xfId="0" applyFont="1" applyBorder="1" applyAlignment="1">
      <alignment horizontal="left" vertical="center"/>
    </xf>
    <xf numFmtId="184" fontId="11" fillId="4" borderId="40" xfId="19" applyNumberFormat="1" applyFont="1" applyFill="1" applyBorder="1" applyAlignment="1">
      <alignment horizontal="right" vertical="center"/>
    </xf>
    <xf numFmtId="184" fontId="11" fillId="4" borderId="8" xfId="19" applyNumberFormat="1" applyFont="1" applyFill="1" applyBorder="1" applyAlignment="1">
      <alignment horizontal="right" vertical="center"/>
    </xf>
    <xf numFmtId="0" fontId="6" fillId="0" borderId="46" xfId="0" applyFont="1" applyBorder="1" applyAlignment="1">
      <alignment horizontal="left" vertical="center" wrapText="1"/>
    </xf>
    <xf numFmtId="0" fontId="6" fillId="0" borderId="41" xfId="0" applyFont="1" applyBorder="1" applyAlignment="1">
      <alignment horizontal="left" vertical="center" wrapText="1"/>
    </xf>
    <xf numFmtId="0" fontId="21" fillId="3" borderId="24" xfId="0" applyFont="1" applyFill="1" applyBorder="1" applyAlignment="1">
      <alignment horizontal="left" vertical="center"/>
    </xf>
    <xf numFmtId="0" fontId="20" fillId="0" borderId="24" xfId="0" applyFont="1" applyBorder="1" applyAlignment="1">
      <alignment horizontal="center" vertical="center"/>
    </xf>
    <xf numFmtId="0" fontId="20" fillId="0" borderId="4" xfId="0" applyFont="1" applyBorder="1" applyAlignment="1">
      <alignment horizontal="center" vertical="center"/>
    </xf>
    <xf numFmtId="0" fontId="3" fillId="3" borderId="6" xfId="0" applyFont="1" applyFill="1" applyBorder="1" applyAlignment="1">
      <alignment horizontal="center" vertical="center" wrapText="1"/>
    </xf>
    <xf numFmtId="14" fontId="3" fillId="3" borderId="14" xfId="0" applyNumberFormat="1" applyFont="1" applyFill="1" applyBorder="1" applyAlignment="1">
      <alignment horizontal="center" vertical="center"/>
    </xf>
    <xf numFmtId="184" fontId="20" fillId="0" borderId="24" xfId="0" applyNumberFormat="1" applyFont="1" applyBorder="1" applyAlignment="1">
      <alignment horizontal="center" vertical="center"/>
    </xf>
    <xf numFmtId="184" fontId="20" fillId="0" borderId="4" xfId="0" applyNumberFormat="1" applyFont="1" applyBorder="1" applyAlignment="1">
      <alignment horizontal="center" vertical="center"/>
    </xf>
    <xf numFmtId="184" fontId="11" fillId="4" borderId="4" xfId="0" applyNumberFormat="1" applyFont="1" applyFill="1" applyBorder="1">
      <alignment vertical="center"/>
    </xf>
    <xf numFmtId="184" fontId="11" fillId="4" borderId="8" xfId="0" applyNumberFormat="1" applyFont="1" applyFill="1" applyBorder="1">
      <alignment vertical="center"/>
    </xf>
    <xf numFmtId="184" fontId="11" fillId="4" borderId="6" xfId="0" applyNumberFormat="1" applyFont="1" applyFill="1" applyBorder="1">
      <alignment vertical="center"/>
    </xf>
    <xf numFmtId="184" fontId="11" fillId="4" borderId="2" xfId="19" applyNumberFormat="1" applyFont="1" applyFill="1" applyBorder="1" applyAlignment="1">
      <alignment vertical="center"/>
    </xf>
    <xf numFmtId="184" fontId="11" fillId="4" borderId="4" xfId="19" applyNumberFormat="1" applyFont="1" applyFill="1" applyBorder="1" applyAlignment="1">
      <alignment vertical="center"/>
    </xf>
    <xf numFmtId="184" fontId="11" fillId="4" borderId="6" xfId="19" applyNumberFormat="1" applyFont="1" applyFill="1" applyBorder="1" applyAlignment="1">
      <alignment vertical="center"/>
    </xf>
    <xf numFmtId="14" fontId="3" fillId="3" borderId="0" xfId="0" applyNumberFormat="1" applyFont="1" applyFill="1" applyAlignment="1">
      <alignment horizontal="center" vertical="center"/>
    </xf>
    <xf numFmtId="0" fontId="3" fillId="3" borderId="45" xfId="0" applyFont="1" applyFill="1" applyBorder="1" applyAlignment="1">
      <alignment horizontal="center" vertical="center"/>
    </xf>
    <xf numFmtId="184" fontId="20" fillId="0" borderId="46" xfId="0" applyNumberFormat="1" applyFont="1" applyBorder="1" applyAlignment="1">
      <alignment horizontal="center" vertical="center"/>
    </xf>
    <xf numFmtId="184" fontId="20" fillId="0" borderId="47" xfId="0" applyNumberFormat="1" applyFont="1" applyBorder="1" applyAlignment="1">
      <alignment horizontal="center" vertical="center"/>
    </xf>
    <xf numFmtId="0" fontId="11" fillId="4" borderId="24" xfId="0" applyFont="1" applyFill="1" applyBorder="1" applyAlignment="1">
      <alignment horizontal="right" vertical="top"/>
    </xf>
    <xf numFmtId="0" fontId="3" fillId="0" borderId="18" xfId="0" applyFont="1" applyBorder="1" applyAlignment="1">
      <alignment horizontal="center" vertical="center"/>
    </xf>
    <xf numFmtId="0" fontId="10" fillId="3" borderId="37" xfId="0" applyFont="1" applyFill="1" applyBorder="1" applyAlignment="1">
      <alignment horizontal="center" vertical="center"/>
    </xf>
    <xf numFmtId="0" fontId="3" fillId="3" borderId="13" xfId="0" applyFont="1" applyFill="1" applyBorder="1" applyAlignment="1">
      <alignment horizontal="center" vertical="center"/>
    </xf>
    <xf numFmtId="0" fontId="10" fillId="3" borderId="39" xfId="0" applyFont="1" applyFill="1" applyBorder="1" applyAlignment="1">
      <alignment horizontal="center" vertical="center"/>
    </xf>
    <xf numFmtId="0" fontId="3" fillId="0" borderId="40" xfId="0" applyFont="1" applyBorder="1" applyAlignment="1">
      <alignment horizontal="center" vertical="center"/>
    </xf>
    <xf numFmtId="184" fontId="7" fillId="4" borderId="1" xfId="19" applyNumberFormat="1" applyFont="1" applyFill="1" applyBorder="1" applyAlignment="1">
      <alignment vertical="center"/>
    </xf>
    <xf numFmtId="184" fontId="7" fillId="4" borderId="38" xfId="19" applyNumberFormat="1" applyFont="1" applyFill="1" applyBorder="1" applyAlignment="1">
      <alignment vertical="center"/>
    </xf>
    <xf numFmtId="184" fontId="7" fillId="4" borderId="3" xfId="19" applyNumberFormat="1" applyFont="1" applyFill="1" applyBorder="1" applyAlignment="1">
      <alignment vertical="center"/>
    </xf>
    <xf numFmtId="184" fontId="7" fillId="4" borderId="43" xfId="0" applyNumberFormat="1" applyFont="1" applyFill="1" applyBorder="1">
      <alignment vertical="center"/>
    </xf>
    <xf numFmtId="184" fontId="7" fillId="4" borderId="43" xfId="19" applyNumberFormat="1" applyFont="1" applyFill="1" applyBorder="1" applyAlignment="1">
      <alignment vertical="center"/>
    </xf>
    <xf numFmtId="184" fontId="7" fillId="4" borderId="7" xfId="19" applyNumberFormat="1" applyFont="1" applyFill="1" applyBorder="1" applyAlignment="1">
      <alignment vertical="center"/>
    </xf>
    <xf numFmtId="184" fontId="7" fillId="4" borderId="40" xfId="0" applyNumberFormat="1" applyFont="1" applyFill="1" applyBorder="1">
      <alignment vertical="center"/>
    </xf>
    <xf numFmtId="184" fontId="7" fillId="4" borderId="21" xfId="19" applyNumberFormat="1" applyFont="1" applyFill="1" applyBorder="1" applyAlignment="1">
      <alignment vertical="center"/>
    </xf>
    <xf numFmtId="184" fontId="7" fillId="4" borderId="41" xfId="0" applyNumberFormat="1" applyFont="1" applyFill="1" applyBorder="1">
      <alignment vertical="center"/>
    </xf>
    <xf numFmtId="184" fontId="7" fillId="5" borderId="3" xfId="19" applyNumberFormat="1" applyFont="1" applyFill="1" applyBorder="1" applyAlignment="1">
      <alignment vertical="center"/>
    </xf>
    <xf numFmtId="184" fontId="7" fillId="5" borderId="41" xfId="0" applyNumberFormat="1" applyFont="1" applyFill="1" applyBorder="1">
      <alignment vertical="center"/>
    </xf>
    <xf numFmtId="184" fontId="7" fillId="4" borderId="5" xfId="19" applyNumberFormat="1" applyFont="1" applyFill="1" applyBorder="1" applyAlignment="1">
      <alignment vertical="center"/>
    </xf>
    <xf numFmtId="184" fontId="7" fillId="4" borderId="59" xfId="0" applyNumberFormat="1" applyFont="1" applyFill="1" applyBorder="1">
      <alignment vertical="center"/>
    </xf>
    <xf numFmtId="184" fontId="11" fillId="4" borderId="3" xfId="19" applyNumberFormat="1" applyFont="1" applyFill="1" applyBorder="1" applyAlignment="1">
      <alignment vertical="center"/>
    </xf>
    <xf numFmtId="184" fontId="11" fillId="4" borderId="7" xfId="19" applyNumberFormat="1" applyFont="1" applyFill="1" applyBorder="1" applyAlignment="1">
      <alignment vertical="center"/>
    </xf>
    <xf numFmtId="184" fontId="11" fillId="4" borderId="36" xfId="19" applyNumberFormat="1" applyFont="1" applyFill="1" applyBorder="1" applyAlignment="1">
      <alignment vertical="center"/>
    </xf>
    <xf numFmtId="184" fontId="11" fillId="4" borderId="16" xfId="19" applyNumberFormat="1" applyFont="1" applyFill="1" applyBorder="1" applyAlignment="1">
      <alignment vertical="center"/>
    </xf>
    <xf numFmtId="184" fontId="7" fillId="4" borderId="36" xfId="19" applyNumberFormat="1" applyFont="1" applyFill="1" applyBorder="1" applyAlignment="1">
      <alignment vertical="center"/>
    </xf>
    <xf numFmtId="184" fontId="11" fillId="4" borderId="23" xfId="19" applyNumberFormat="1" applyFont="1" applyFill="1" applyBorder="1" applyAlignment="1">
      <alignment vertical="center"/>
    </xf>
    <xf numFmtId="184" fontId="7" fillId="4" borderId="47" xfId="19" applyNumberFormat="1" applyFont="1" applyFill="1" applyBorder="1" applyAlignment="1">
      <alignment vertical="center"/>
    </xf>
    <xf numFmtId="184" fontId="11" fillId="4" borderId="47" xfId="19" applyNumberFormat="1" applyFont="1" applyFill="1" applyBorder="1" applyAlignment="1">
      <alignment vertical="center"/>
    </xf>
    <xf numFmtId="184" fontId="11" fillId="4" borderId="55" xfId="19" applyNumberFormat="1" applyFont="1" applyFill="1" applyBorder="1" applyAlignment="1">
      <alignment vertical="center"/>
    </xf>
    <xf numFmtId="184" fontId="11" fillId="4" borderId="60" xfId="19" applyNumberFormat="1" applyFont="1" applyFill="1" applyBorder="1" applyAlignment="1">
      <alignment vertical="center"/>
    </xf>
    <xf numFmtId="184" fontId="7" fillId="4" borderId="55" xfId="19" applyNumberFormat="1" applyFont="1" applyFill="1" applyBorder="1" applyAlignment="1">
      <alignment vertical="center"/>
    </xf>
    <xf numFmtId="0" fontId="3" fillId="0" borderId="10" xfId="0" applyFont="1" applyBorder="1" applyAlignment="1">
      <alignment horizontal="center" vertical="center"/>
    </xf>
    <xf numFmtId="0" fontId="3" fillId="3" borderId="61" xfId="0" applyFont="1" applyFill="1" applyBorder="1" applyAlignment="1">
      <alignment horizontal="center" vertical="center"/>
    </xf>
    <xf numFmtId="0" fontId="10" fillId="3" borderId="2"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62" xfId="0" applyFont="1" applyFill="1" applyBorder="1" applyAlignment="1">
      <alignment horizontal="center" vertical="center"/>
    </xf>
    <xf numFmtId="0" fontId="10" fillId="3" borderId="6" xfId="0" applyFont="1" applyFill="1" applyBorder="1" applyAlignment="1">
      <alignment horizontal="center" vertical="center"/>
    </xf>
    <xf numFmtId="179" fontId="11" fillId="5" borderId="9" xfId="0" applyNumberFormat="1" applyFont="1" applyFill="1" applyBorder="1" applyAlignment="1">
      <alignment horizontal="right" vertical="center"/>
    </xf>
    <xf numFmtId="178" fontId="7" fillId="5" borderId="9" xfId="19" applyNumberFormat="1" applyFont="1" applyFill="1" applyBorder="1" applyAlignment="1">
      <alignment vertical="center"/>
    </xf>
    <xf numFmtId="179" fontId="11" fillId="5" borderId="0" xfId="0" applyNumberFormat="1" applyFont="1" applyFill="1" applyAlignment="1">
      <alignment horizontal="right" vertical="center"/>
    </xf>
    <xf numFmtId="178" fontId="7" fillId="5" borderId="0" xfId="19" applyNumberFormat="1" applyFont="1" applyFill="1" applyBorder="1" applyAlignment="1">
      <alignment vertical="center"/>
    </xf>
    <xf numFmtId="179" fontId="11" fillId="5" borderId="63" xfId="0" applyNumberFormat="1" applyFont="1" applyFill="1" applyBorder="1" applyAlignment="1">
      <alignment horizontal="right" vertical="center"/>
    </xf>
    <xf numFmtId="178" fontId="7" fillId="5" borderId="63" xfId="19" applyNumberFormat="1" applyFont="1" applyFill="1" applyBorder="1" applyAlignment="1">
      <alignment vertical="center"/>
    </xf>
    <xf numFmtId="184" fontId="11" fillId="4" borderId="32" xfId="19" applyNumberFormat="1" applyFont="1" applyFill="1" applyBorder="1" applyAlignment="1">
      <alignment horizontal="right" vertical="center"/>
    </xf>
    <xf numFmtId="185" fontId="11" fillId="4" borderId="24" xfId="19" applyNumberFormat="1" applyFont="1" applyFill="1" applyBorder="1" applyAlignment="1">
      <alignment horizontal="right" vertical="center"/>
    </xf>
    <xf numFmtId="185" fontId="7" fillId="4" borderId="24" xfId="19" applyNumberFormat="1" applyFont="1" applyFill="1" applyBorder="1" applyAlignment="1">
      <alignment horizontal="right" vertical="center"/>
    </xf>
    <xf numFmtId="184" fontId="11" fillId="4" borderId="11" xfId="19" applyNumberFormat="1" applyFont="1" applyFill="1" applyBorder="1" applyAlignment="1">
      <alignment horizontal="right" vertical="center"/>
    </xf>
    <xf numFmtId="185" fontId="7" fillId="4" borderId="4" xfId="19" applyNumberFormat="1" applyFont="1" applyFill="1" applyBorder="1" applyAlignment="1">
      <alignment horizontal="right" vertical="center"/>
    </xf>
    <xf numFmtId="184" fontId="11" fillId="4" borderId="13" xfId="19" applyNumberFormat="1" applyFont="1" applyFill="1" applyBorder="1" applyAlignment="1">
      <alignment horizontal="right" vertical="center"/>
    </xf>
    <xf numFmtId="185" fontId="11" fillId="4" borderId="44" xfId="19" applyNumberFormat="1" applyFont="1" applyFill="1" applyBorder="1" applyAlignment="1">
      <alignment horizontal="right" vertical="center"/>
    </xf>
    <xf numFmtId="185" fontId="7" fillId="4" borderId="8" xfId="19" applyNumberFormat="1" applyFont="1" applyFill="1" applyBorder="1" applyAlignment="1">
      <alignment horizontal="right" vertical="center"/>
    </xf>
    <xf numFmtId="185" fontId="22" fillId="4" borderId="24" xfId="19" applyNumberFormat="1" applyFont="1" applyFill="1" applyBorder="1" applyAlignment="1">
      <alignment horizontal="right" vertical="center"/>
    </xf>
    <xf numFmtId="0" fontId="3" fillId="3" borderId="0" xfId="0" applyFont="1" applyFill="1" applyAlignment="1">
      <alignment horizontal="right" vertical="center"/>
    </xf>
    <xf numFmtId="0" fontId="3" fillId="0" borderId="13" xfId="0" applyFont="1" applyBorder="1" applyAlignment="1">
      <alignment horizontal="center" vertical="center"/>
    </xf>
    <xf numFmtId="184" fontId="7" fillId="4" borderId="64" xfId="19" applyNumberFormat="1" applyFont="1" applyFill="1" applyBorder="1" applyAlignment="1">
      <alignment vertical="center"/>
    </xf>
    <xf numFmtId="184" fontId="7" fillId="4" borderId="12" xfId="19" applyNumberFormat="1" applyFont="1" applyFill="1" applyBorder="1" applyAlignment="1">
      <alignment vertical="center"/>
    </xf>
    <xf numFmtId="184" fontId="7" fillId="4" borderId="13" xfId="19" applyNumberFormat="1" applyFont="1" applyFill="1" applyBorder="1" applyAlignment="1">
      <alignment vertical="center"/>
    </xf>
    <xf numFmtId="184" fontId="7" fillId="4" borderId="65" xfId="19" applyNumberFormat="1" applyFont="1" applyFill="1" applyBorder="1" applyAlignment="1">
      <alignment vertical="center"/>
    </xf>
    <xf numFmtId="184" fontId="7" fillId="5" borderId="12" xfId="19" applyNumberFormat="1" applyFont="1" applyFill="1" applyBorder="1" applyAlignment="1">
      <alignment vertical="center"/>
    </xf>
    <xf numFmtId="0" fontId="3" fillId="0" borderId="12" xfId="0" applyFont="1" applyBorder="1" applyAlignment="1">
      <alignment horizontal="center" vertical="center"/>
    </xf>
    <xf numFmtId="0" fontId="7" fillId="5" borderId="18" xfId="17" applyNumberFormat="1" applyFont="1" applyFill="1" applyBorder="1" applyAlignment="1">
      <alignment horizontal="center" vertical="center" wrapText="1"/>
    </xf>
    <xf numFmtId="10" fontId="7" fillId="5" borderId="25" xfId="17" applyNumberFormat="1" applyFont="1" applyFill="1" applyBorder="1" applyAlignment="1">
      <alignment horizontal="center" vertical="center" wrapText="1"/>
    </xf>
    <xf numFmtId="10" fontId="7" fillId="5" borderId="66" xfId="17" applyNumberFormat="1" applyFont="1" applyFill="1" applyBorder="1" applyAlignment="1">
      <alignment horizontal="center" vertical="center" wrapText="1"/>
    </xf>
    <xf numFmtId="10" fontId="12" fillId="4" borderId="32" xfId="28" applyNumberFormat="1" applyFont="1" applyFill="1" applyBorder="1" applyAlignment="1" applyProtection="1">
      <alignment horizontal="center" vertical="center" wrapText="1"/>
    </xf>
    <xf numFmtId="10" fontId="12" fillId="4" borderId="11" xfId="28" applyNumberFormat="1" applyFont="1" applyFill="1" applyBorder="1" applyAlignment="1" applyProtection="1">
      <alignment horizontal="center" vertical="center" wrapText="1"/>
    </xf>
    <xf numFmtId="10" fontId="12" fillId="4" borderId="13" xfId="28" applyNumberFormat="1" applyFont="1" applyFill="1" applyBorder="1" applyAlignment="1" applyProtection="1">
      <alignment horizontal="center" vertical="center" wrapText="1"/>
    </xf>
    <xf numFmtId="0" fontId="11" fillId="0" borderId="11" xfId="0" applyFont="1" applyBorder="1" applyAlignment="1">
      <alignment horizontal="center" vertical="center"/>
    </xf>
    <xf numFmtId="14" fontId="3" fillId="0" borderId="67" xfId="0" applyNumberFormat="1" applyFont="1" applyBorder="1" applyAlignment="1">
      <alignment horizontal="center" vertical="center"/>
    </xf>
    <xf numFmtId="14" fontId="3" fillId="0" borderId="43" xfId="0" applyNumberFormat="1" applyFont="1" applyBorder="1" applyAlignment="1">
      <alignment horizontal="center" vertical="center"/>
    </xf>
    <xf numFmtId="14" fontId="3" fillId="0" borderId="4" xfId="0" applyNumberFormat="1" applyFont="1" applyBorder="1" applyAlignment="1">
      <alignment horizontal="center" vertical="center"/>
    </xf>
    <xf numFmtId="14" fontId="3" fillId="0" borderId="11" xfId="0" applyNumberFormat="1" applyFont="1" applyBorder="1">
      <alignment vertical="center"/>
    </xf>
    <xf numFmtId="184" fontId="11" fillId="0" borderId="43" xfId="0" applyNumberFormat="1" applyFont="1" applyBorder="1">
      <alignment vertical="center"/>
    </xf>
    <xf numFmtId="184" fontId="11" fillId="0" borderId="4" xfId="0" applyNumberFormat="1" applyFont="1" applyBorder="1">
      <alignment vertical="center"/>
    </xf>
    <xf numFmtId="14" fontId="3" fillId="0" borderId="11" xfId="0" applyNumberFormat="1" applyFont="1" applyBorder="1" applyAlignment="1">
      <alignment horizontal="left" vertical="center" indent="1"/>
    </xf>
    <xf numFmtId="14" fontId="3" fillId="0" borderId="11" xfId="0" applyNumberFormat="1" applyFont="1" applyBorder="1" applyAlignment="1">
      <alignment vertical="center" wrapText="1"/>
    </xf>
    <xf numFmtId="14" fontId="3" fillId="0" borderId="13" xfId="0" applyNumberFormat="1" applyFont="1" applyBorder="1">
      <alignment vertical="center"/>
    </xf>
    <xf numFmtId="184" fontId="11" fillId="4" borderId="40" xfId="0" applyNumberFormat="1" applyFont="1" applyFill="1" applyBorder="1">
      <alignment vertical="center"/>
    </xf>
    <xf numFmtId="0" fontId="11" fillId="3" borderId="68" xfId="0" applyFont="1" applyFill="1" applyBorder="1" applyAlignment="1">
      <alignment horizontal="center" vertical="center"/>
    </xf>
    <xf numFmtId="14" fontId="3" fillId="0" borderId="20" xfId="0" applyNumberFormat="1" applyFont="1" applyBorder="1" applyAlignment="1">
      <alignment horizontal="center" vertical="center"/>
    </xf>
    <xf numFmtId="14" fontId="3" fillId="0" borderId="14" xfId="0" applyNumberFormat="1" applyFont="1" applyBorder="1" applyAlignment="1">
      <alignment horizontal="center" vertical="center"/>
    </xf>
    <xf numFmtId="0" fontId="11" fillId="3" borderId="31" xfId="0" applyFont="1" applyFill="1" applyBorder="1" applyAlignment="1">
      <alignment horizontal="center" vertical="center"/>
    </xf>
    <xf numFmtId="14" fontId="3" fillId="0" borderId="7" xfId="0" applyNumberFormat="1" applyFont="1" applyBorder="1" applyAlignment="1">
      <alignment horizontal="center" vertical="center"/>
    </xf>
    <xf numFmtId="182" fontId="11" fillId="0" borderId="21" xfId="0" applyNumberFormat="1" applyFont="1" applyBorder="1">
      <alignment vertical="center"/>
    </xf>
    <xf numFmtId="182" fontId="11" fillId="0" borderId="24" xfId="0" applyNumberFormat="1" applyFont="1" applyBorder="1">
      <alignment vertical="center"/>
    </xf>
    <xf numFmtId="182" fontId="11" fillId="4" borderId="24" xfId="0" applyNumberFormat="1" applyFont="1" applyFill="1" applyBorder="1">
      <alignment vertical="center"/>
    </xf>
    <xf numFmtId="14" fontId="3" fillId="0" borderId="23" xfId="0" applyNumberFormat="1" applyFont="1" applyBorder="1" applyAlignment="1">
      <alignment horizontal="left" vertical="center" indent="1"/>
    </xf>
    <xf numFmtId="182" fontId="11" fillId="0" borderId="3" xfId="0" applyNumberFormat="1" applyFont="1" applyBorder="1">
      <alignment vertical="center"/>
    </xf>
    <xf numFmtId="182" fontId="11" fillId="5" borderId="4" xfId="0" applyNumberFormat="1" applyFont="1" applyFill="1" applyBorder="1" applyAlignment="1">
      <alignment horizontal="center" vertical="center"/>
    </xf>
    <xf numFmtId="14" fontId="3" fillId="0" borderId="4" xfId="0" applyNumberFormat="1" applyFont="1" applyBorder="1" applyAlignment="1">
      <alignment vertical="center" wrapText="1"/>
    </xf>
    <xf numFmtId="182" fontId="11" fillId="4" borderId="4" xfId="0" applyNumberFormat="1" applyFont="1" applyFill="1" applyBorder="1">
      <alignment vertical="center"/>
    </xf>
    <xf numFmtId="182" fontId="11" fillId="0" borderId="4" xfId="0" applyNumberFormat="1" applyFont="1" applyBorder="1">
      <alignment vertical="center"/>
    </xf>
    <xf numFmtId="182" fontId="11" fillId="0" borderId="27" xfId="0" applyNumberFormat="1" applyFont="1" applyBorder="1">
      <alignment vertical="center"/>
    </xf>
    <xf numFmtId="182" fontId="11" fillId="0" borderId="28" xfId="0" applyNumberFormat="1" applyFont="1" applyBorder="1">
      <alignment vertical="center"/>
    </xf>
    <xf numFmtId="182" fontId="11" fillId="4" borderId="69" xfId="0" applyNumberFormat="1" applyFont="1" applyFill="1" applyBorder="1">
      <alignment vertical="center"/>
    </xf>
    <xf numFmtId="184" fontId="11" fillId="4" borderId="48" xfId="0" applyNumberFormat="1" applyFont="1" applyFill="1" applyBorder="1">
      <alignment vertical="center"/>
    </xf>
    <xf numFmtId="184" fontId="11" fillId="4" borderId="44" xfId="0" applyNumberFormat="1" applyFont="1" applyFill="1" applyBorder="1">
      <alignment vertical="center"/>
    </xf>
    <xf numFmtId="182" fontId="11" fillId="4" borderId="44" xfId="0" applyNumberFormat="1" applyFont="1" applyFill="1" applyBorder="1">
      <alignment vertical="center"/>
    </xf>
    <xf numFmtId="14" fontId="3" fillId="0" borderId="0" xfId="0" applyNumberFormat="1" applyFont="1">
      <alignment vertical="center"/>
    </xf>
    <xf numFmtId="188" fontId="11" fillId="3" borderId="0" xfId="0" applyNumberFormat="1" applyFont="1" applyFill="1">
      <alignment vertical="center"/>
    </xf>
    <xf numFmtId="14" fontId="3" fillId="0" borderId="4" xfId="0" applyNumberFormat="1" applyFont="1" applyBorder="1" applyAlignment="1">
      <alignment horizontal="center" vertical="center" wrapText="1"/>
    </xf>
    <xf numFmtId="184" fontId="11" fillId="0" borderId="4" xfId="18" applyNumberFormat="1" applyFont="1" applyBorder="1">
      <alignment vertical="center"/>
    </xf>
    <xf numFmtId="184" fontId="11" fillId="5" borderId="4" xfId="2" applyNumberFormat="1" applyFont="1" applyFill="1" applyBorder="1" applyAlignment="1">
      <alignment horizontal="center" vertical="center"/>
    </xf>
    <xf numFmtId="184" fontId="11" fillId="5" borderId="4" xfId="0" applyNumberFormat="1" applyFont="1" applyFill="1" applyBorder="1" applyAlignment="1">
      <alignment horizontal="center" vertical="center"/>
    </xf>
    <xf numFmtId="184" fontId="11" fillId="3" borderId="4" xfId="2" applyNumberFormat="1" applyFont="1" applyFill="1" applyBorder="1" applyAlignment="1">
      <alignment horizontal="center" vertical="center"/>
    </xf>
    <xf numFmtId="184" fontId="23" fillId="4" borderId="8" xfId="28" applyNumberFormat="1" applyFont="1" applyFill="1" applyBorder="1" applyAlignment="1" applyProtection="1">
      <alignment vertical="center"/>
    </xf>
    <xf numFmtId="14" fontId="3" fillId="0" borderId="68" xfId="0" applyNumberFormat="1" applyFont="1" applyBorder="1" applyAlignment="1">
      <alignment horizontal="center" vertical="center" wrapText="1"/>
    </xf>
    <xf numFmtId="14" fontId="3" fillId="0" borderId="45" xfId="0" applyNumberFormat="1" applyFont="1" applyBorder="1" applyAlignment="1">
      <alignment horizontal="center" vertical="center"/>
    </xf>
    <xf numFmtId="182" fontId="11" fillId="0" borderId="46" xfId="0" applyNumberFormat="1" applyFont="1" applyBorder="1">
      <alignment vertical="center"/>
    </xf>
    <xf numFmtId="182" fontId="11" fillId="4" borderId="33" xfId="19" applyNumberFormat="1" applyFont="1" applyFill="1" applyBorder="1" applyAlignment="1">
      <alignment vertical="center"/>
    </xf>
    <xf numFmtId="182" fontId="3" fillId="0" borderId="33" xfId="19" applyNumberFormat="1" applyFont="1" applyFill="1" applyBorder="1" applyAlignment="1">
      <alignment vertical="center"/>
    </xf>
    <xf numFmtId="182" fontId="11" fillId="5" borderId="47" xfId="0" applyNumberFormat="1" applyFont="1" applyFill="1" applyBorder="1" applyAlignment="1">
      <alignment horizontal="center" vertical="center"/>
    </xf>
    <xf numFmtId="182" fontId="11" fillId="5" borderId="42" xfId="0" applyNumberFormat="1" applyFont="1" applyFill="1" applyBorder="1" applyAlignment="1">
      <alignment horizontal="center" vertical="center"/>
    </xf>
    <xf numFmtId="182" fontId="11" fillId="3" borderId="47" xfId="0" applyNumberFormat="1" applyFont="1" applyFill="1" applyBorder="1" applyAlignment="1">
      <alignment horizontal="center" vertical="center"/>
    </xf>
    <xf numFmtId="182" fontId="11" fillId="4" borderId="42" xfId="19" applyNumberFormat="1" applyFont="1" applyFill="1" applyBorder="1" applyAlignment="1">
      <alignment vertical="center"/>
    </xf>
    <xf numFmtId="182" fontId="3" fillId="4" borderId="33" xfId="19" applyNumberFormat="1" applyFont="1" applyFill="1" applyBorder="1" applyAlignment="1">
      <alignment vertical="center"/>
    </xf>
    <xf numFmtId="182" fontId="11" fillId="0" borderId="47" xfId="0" applyNumberFormat="1" applyFont="1" applyBorder="1">
      <alignment vertical="center"/>
    </xf>
    <xf numFmtId="182" fontId="11" fillId="0" borderId="70" xfId="0" applyNumberFormat="1" applyFont="1" applyBorder="1">
      <alignment vertical="center"/>
    </xf>
    <xf numFmtId="182" fontId="11" fillId="4" borderId="35" xfId="19" applyNumberFormat="1" applyFont="1" applyFill="1" applyBorder="1" applyAlignment="1">
      <alignment vertical="center"/>
    </xf>
    <xf numFmtId="182" fontId="11" fillId="4" borderId="71" xfId="19" applyNumberFormat="1" applyFont="1" applyFill="1" applyBorder="1" applyAlignment="1">
      <alignment vertical="center"/>
    </xf>
    <xf numFmtId="182" fontId="11" fillId="4" borderId="31" xfId="19" applyNumberFormat="1" applyFont="1" applyFill="1" applyBorder="1" applyAlignment="1">
      <alignment vertical="center"/>
    </xf>
    <xf numFmtId="14" fontId="3" fillId="0" borderId="4" xfId="0" applyNumberFormat="1" applyFont="1" applyBorder="1" applyAlignment="1">
      <alignment horizontal="left" vertical="center" wrapText="1" indent="1"/>
    </xf>
    <xf numFmtId="184" fontId="11" fillId="0" borderId="4" xfId="19" applyNumberFormat="1" applyFont="1" applyFill="1" applyBorder="1" applyAlignment="1">
      <alignment vertical="center"/>
    </xf>
    <xf numFmtId="184" fontId="11" fillId="0" borderId="4" xfId="4" applyNumberFormat="1" applyFont="1" applyFill="1" applyBorder="1" applyAlignment="1">
      <alignment vertical="center"/>
    </xf>
    <xf numFmtId="14" fontId="3" fillId="3" borderId="33" xfId="0" applyNumberFormat="1" applyFont="1" applyFill="1" applyBorder="1" applyAlignment="1">
      <alignment horizontal="center" vertical="center" wrapText="1"/>
    </xf>
    <xf numFmtId="14" fontId="3" fillId="3" borderId="42" xfId="0" applyNumberFormat="1" applyFont="1" applyFill="1" applyBorder="1" applyAlignment="1">
      <alignment horizontal="center" vertical="center" wrapText="1"/>
    </xf>
    <xf numFmtId="182" fontId="11" fillId="0" borderId="33" xfId="19" applyNumberFormat="1" applyFont="1" applyFill="1" applyBorder="1" applyAlignment="1">
      <alignment vertical="center"/>
    </xf>
    <xf numFmtId="43" fontId="11" fillId="5" borderId="30" xfId="19" applyFont="1" applyFill="1" applyBorder="1" applyAlignment="1">
      <alignment vertical="center"/>
    </xf>
    <xf numFmtId="10" fontId="11" fillId="5" borderId="42" xfId="0" applyNumberFormat="1" applyFont="1" applyFill="1" applyBorder="1" applyAlignment="1">
      <alignment horizontal="center" vertical="center"/>
    </xf>
    <xf numFmtId="43" fontId="11" fillId="5" borderId="68" xfId="19" applyFont="1" applyFill="1" applyBorder="1" applyAlignment="1">
      <alignment vertical="center"/>
    </xf>
    <xf numFmtId="10" fontId="11" fillId="3" borderId="42" xfId="0" applyNumberFormat="1" applyFont="1" applyFill="1" applyBorder="1">
      <alignment vertical="center"/>
    </xf>
    <xf numFmtId="43" fontId="11" fillId="5" borderId="71" xfId="19" applyFont="1" applyFill="1" applyBorder="1" applyAlignment="1">
      <alignment vertical="center"/>
    </xf>
    <xf numFmtId="10" fontId="11" fillId="3" borderId="35" xfId="0" applyNumberFormat="1" applyFont="1" applyFill="1" applyBorder="1">
      <alignment vertical="center"/>
    </xf>
    <xf numFmtId="10" fontId="11" fillId="4" borderId="31" xfId="17" applyNumberFormat="1" applyFont="1" applyFill="1" applyBorder="1" applyAlignment="1">
      <alignment vertical="center"/>
    </xf>
    <xf numFmtId="10" fontId="11" fillId="5" borderId="31" xfId="0" applyNumberFormat="1" applyFont="1" applyFill="1" applyBorder="1" applyAlignment="1">
      <alignment horizontal="center" vertical="center"/>
    </xf>
    <xf numFmtId="188" fontId="9" fillId="3" borderId="0" xfId="0" applyNumberFormat="1" applyFont="1" applyFill="1" applyAlignment="1">
      <alignment horizontal="center" vertical="center"/>
    </xf>
    <xf numFmtId="188" fontId="9" fillId="3" borderId="0" xfId="0" applyNumberFormat="1" applyFont="1" applyFill="1">
      <alignment vertical="center"/>
    </xf>
    <xf numFmtId="0" fontId="6" fillId="0" borderId="4" xfId="0" applyFont="1" applyBorder="1" applyAlignment="1">
      <alignment horizontal="center" vertical="center" wrapText="1"/>
    </xf>
    <xf numFmtId="0" fontId="6" fillId="0" borderId="4" xfId="0" applyFont="1" applyBorder="1" applyAlignment="1">
      <alignment vertical="center" wrapText="1"/>
    </xf>
    <xf numFmtId="43" fontId="11" fillId="5" borderId="4" xfId="19" applyFont="1" applyFill="1" applyBorder="1" applyAlignment="1">
      <alignment horizontal="center" vertical="center"/>
    </xf>
    <xf numFmtId="10" fontId="11" fillId="4" borderId="8" xfId="17" applyNumberFormat="1" applyFont="1" applyFill="1" applyBorder="1" applyAlignment="1">
      <alignment vertical="center"/>
    </xf>
    <xf numFmtId="184" fontId="11" fillId="0" borderId="4" xfId="2" applyNumberFormat="1" applyFont="1" applyBorder="1" applyAlignment="1">
      <alignment horizontal="center" vertical="center"/>
    </xf>
    <xf numFmtId="184" fontId="11" fillId="4" borderId="8" xfId="19" applyNumberFormat="1" applyFont="1" applyFill="1" applyBorder="1" applyAlignment="1">
      <alignment vertical="center"/>
    </xf>
    <xf numFmtId="0" fontId="19" fillId="5" borderId="0" xfId="0" applyFont="1" applyFill="1">
      <alignment vertical="center"/>
    </xf>
    <xf numFmtId="0" fontId="8" fillId="5" borderId="0" xfId="0" applyFont="1" applyFill="1">
      <alignment vertical="center"/>
    </xf>
    <xf numFmtId="0" fontId="13" fillId="5" borderId="0" xfId="0" applyFont="1" applyFill="1">
      <alignment vertical="center"/>
    </xf>
    <xf numFmtId="0" fontId="7" fillId="3" borderId="72" xfId="0" applyFont="1" applyFill="1" applyBorder="1">
      <alignment vertical="center"/>
    </xf>
    <xf numFmtId="0" fontId="7" fillId="3" borderId="0" xfId="0" applyFont="1" applyFill="1" applyAlignment="1">
      <alignment horizontal="center" vertical="center"/>
    </xf>
    <xf numFmtId="0" fontId="24" fillId="3" borderId="73" xfId="0" applyFont="1" applyFill="1" applyBorder="1" applyAlignment="1">
      <alignment wrapText="1"/>
    </xf>
    <xf numFmtId="0" fontId="24" fillId="3" borderId="73" xfId="0" applyFont="1" applyFill="1" applyBorder="1" applyAlignment="1">
      <alignment horizontal="center" vertical="center"/>
    </xf>
    <xf numFmtId="0" fontId="11" fillId="3" borderId="0" xfId="0" applyFont="1" applyFill="1" applyAlignment="1">
      <alignment horizontal="center" vertical="center"/>
    </xf>
    <xf numFmtId="0" fontId="3" fillId="3" borderId="74" xfId="0" applyFont="1" applyFill="1" applyBorder="1" applyAlignment="1">
      <alignment horizontal="center" vertical="center"/>
    </xf>
    <xf numFmtId="0" fontId="3" fillId="3" borderId="51" xfId="0" applyFont="1" applyFill="1" applyBorder="1" applyAlignment="1">
      <alignment horizontal="center" vertical="center"/>
    </xf>
    <xf numFmtId="0" fontId="3" fillId="3" borderId="75"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24" xfId="0" applyFont="1" applyFill="1" applyBorder="1" applyAlignment="1">
      <alignment horizontal="center"/>
    </xf>
    <xf numFmtId="0" fontId="3" fillId="3" borderId="24" xfId="0" applyFont="1" applyFill="1" applyBorder="1" applyAlignment="1">
      <alignment horizontal="center" vertical="center"/>
    </xf>
    <xf numFmtId="0" fontId="3" fillId="3" borderId="27" xfId="0" applyFont="1" applyFill="1" applyBorder="1" applyAlignment="1">
      <alignment horizontal="left" wrapText="1"/>
    </xf>
    <xf numFmtId="184" fontId="11" fillId="4" borderId="28" xfId="19" applyNumberFormat="1" applyFont="1" applyFill="1" applyBorder="1" applyAlignment="1">
      <alignment horizontal="right" wrapText="1"/>
    </xf>
    <xf numFmtId="0" fontId="3" fillId="3" borderId="3" xfId="0" applyFont="1" applyFill="1" applyBorder="1" applyAlignment="1">
      <alignment horizontal="left" vertical="center" indent="2"/>
    </xf>
    <xf numFmtId="0" fontId="22" fillId="3" borderId="4" xfId="0" applyFont="1" applyFill="1" applyBorder="1" applyAlignment="1">
      <alignment horizontal="center"/>
    </xf>
    <xf numFmtId="0" fontId="22" fillId="3" borderId="4" xfId="0" applyFont="1" applyFill="1" applyBorder="1" applyAlignment="1">
      <alignment horizontal="center" vertical="center"/>
    </xf>
    <xf numFmtId="0" fontId="3" fillId="3" borderId="27" xfId="0" applyFont="1" applyFill="1" applyBorder="1" applyAlignment="1">
      <alignment horizontal="left" vertical="center" indent="2"/>
    </xf>
    <xf numFmtId="0" fontId="22" fillId="3" borderId="28" xfId="0" applyFont="1" applyFill="1" applyBorder="1" applyAlignment="1">
      <alignment horizontal="center"/>
    </xf>
    <xf numFmtId="0" fontId="22" fillId="3" borderId="28" xfId="0" applyFont="1" applyFill="1" applyBorder="1" applyAlignment="1">
      <alignment horizontal="center" vertical="center"/>
    </xf>
    <xf numFmtId="0" fontId="3" fillId="3" borderId="21" xfId="0" applyFont="1" applyFill="1" applyBorder="1" applyAlignment="1">
      <alignment horizontal="left" indent="2"/>
    </xf>
    <xf numFmtId="184" fontId="3" fillId="3" borderId="24" xfId="0" applyNumberFormat="1" applyFont="1" applyFill="1" applyBorder="1" applyAlignment="1">
      <alignment horizontal="left"/>
    </xf>
    <xf numFmtId="184" fontId="10" fillId="3" borderId="24" xfId="0" applyNumberFormat="1" applyFont="1" applyFill="1" applyBorder="1" applyAlignment="1">
      <alignment horizontal="center" vertical="center"/>
    </xf>
    <xf numFmtId="0" fontId="3" fillId="3" borderId="3" xfId="0" applyFont="1" applyFill="1" applyBorder="1" applyAlignment="1">
      <alignment horizontal="left" wrapText="1" indent="2"/>
    </xf>
    <xf numFmtId="184" fontId="3" fillId="3" borderId="4" xfId="0" applyNumberFormat="1" applyFont="1" applyFill="1" applyBorder="1" applyAlignment="1">
      <alignment horizontal="left" wrapText="1"/>
    </xf>
    <xf numFmtId="184" fontId="7" fillId="3" borderId="4" xfId="0" applyNumberFormat="1" applyFont="1" applyFill="1" applyBorder="1" applyAlignment="1">
      <alignment horizontal="center" vertical="center"/>
    </xf>
    <xf numFmtId="0" fontId="3" fillId="3" borderId="7" xfId="0" applyFont="1" applyFill="1" applyBorder="1" applyAlignment="1">
      <alignment horizontal="left" wrapText="1" indent="2"/>
    </xf>
    <xf numFmtId="184" fontId="3" fillId="3" borderId="8" xfId="0" applyNumberFormat="1" applyFont="1" applyFill="1" applyBorder="1" applyAlignment="1">
      <alignment horizontal="left" wrapText="1"/>
    </xf>
    <xf numFmtId="184" fontId="7" fillId="3" borderId="8" xfId="0" applyNumberFormat="1" applyFont="1" applyFill="1" applyBorder="1" applyAlignment="1">
      <alignment horizontal="center" vertical="center"/>
    </xf>
    <xf numFmtId="0" fontId="3" fillId="3" borderId="48" xfId="0" applyFont="1" applyFill="1" applyBorder="1" applyAlignment="1">
      <alignment horizontal="left" vertical="center" wrapText="1"/>
    </xf>
    <xf numFmtId="0" fontId="3" fillId="6" borderId="44" xfId="0" applyFont="1" applyFill="1" applyBorder="1" applyAlignment="1">
      <alignment horizontal="left" vertical="center" wrapText="1"/>
    </xf>
    <xf numFmtId="0" fontId="7" fillId="6" borderId="44" xfId="0" applyFont="1" applyFill="1" applyBorder="1" applyAlignment="1">
      <alignment horizontal="center" vertical="center"/>
    </xf>
    <xf numFmtId="0" fontId="6" fillId="3" borderId="0" xfId="0" applyFont="1" applyFill="1">
      <alignment vertical="center"/>
    </xf>
    <xf numFmtId="0" fontId="11" fillId="0" borderId="0" xfId="0" applyFont="1" applyAlignment="1">
      <alignment horizontal="center" vertical="center"/>
    </xf>
    <xf numFmtId="0" fontId="3" fillId="0" borderId="0" xfId="0" applyFont="1" applyAlignment="1">
      <alignment horizontal="right" vertical="center"/>
    </xf>
    <xf numFmtId="0" fontId="3" fillId="0" borderId="21" xfId="0" applyFont="1" applyBorder="1" applyAlignment="1">
      <alignment horizontal="left" vertical="center"/>
    </xf>
    <xf numFmtId="184" fontId="11" fillId="4" borderId="8" xfId="19" applyNumberFormat="1" applyFont="1" applyFill="1" applyBorder="1" applyAlignment="1">
      <alignment horizontal="right" wrapText="1"/>
    </xf>
    <xf numFmtId="10" fontId="11" fillId="4" borderId="11" xfId="17" applyNumberFormat="1" applyFont="1" applyFill="1" applyBorder="1" applyAlignment="1">
      <alignment horizontal="right" vertical="center"/>
    </xf>
    <xf numFmtId="0" fontId="3" fillId="0" borderId="4" xfId="0" applyFont="1" applyBorder="1" applyAlignment="1">
      <alignment horizontal="center"/>
    </xf>
    <xf numFmtId="0" fontId="3" fillId="3" borderId="3" xfId="0" applyFont="1" applyFill="1" applyBorder="1" applyAlignment="1">
      <alignment horizontal="right"/>
    </xf>
    <xf numFmtId="0" fontId="3" fillId="0" borderId="5" xfId="0" applyFont="1" applyBorder="1" applyAlignment="1">
      <alignment horizontal="left" vertical="center" indent="2"/>
    </xf>
    <xf numFmtId="0" fontId="3" fillId="0" borderId="6" xfId="0" applyFont="1" applyBorder="1" applyAlignment="1">
      <alignment horizontal="center"/>
    </xf>
    <xf numFmtId="0" fontId="3" fillId="0" borderId="5" xfId="0" applyFont="1" applyBorder="1" applyAlignment="1">
      <alignment horizontal="left" vertical="center"/>
    </xf>
    <xf numFmtId="0" fontId="3" fillId="0" borderId="7" xfId="0" applyFont="1" applyBorder="1" applyAlignment="1">
      <alignment horizontal="left" wrapText="1"/>
    </xf>
    <xf numFmtId="10" fontId="11" fillId="4" borderId="13" xfId="17" applyNumberFormat="1" applyFont="1" applyFill="1" applyBorder="1" applyAlignment="1">
      <alignment horizontal="right" vertical="center"/>
    </xf>
    <xf numFmtId="0" fontId="25" fillId="3" borderId="0" xfId="0" applyFont="1" applyFill="1">
      <alignment vertical="center"/>
    </xf>
    <xf numFmtId="0" fontId="10" fillId="3" borderId="60" xfId="0" applyFont="1" applyFill="1" applyBorder="1" applyAlignment="1">
      <alignment horizontal="center" vertical="center"/>
    </xf>
    <xf numFmtId="0" fontId="10" fillId="0" borderId="4" xfId="0" applyFont="1" applyBorder="1">
      <alignment vertical="center"/>
    </xf>
    <xf numFmtId="43" fontId="10" fillId="0" borderId="4" xfId="19" applyFont="1" applyBorder="1" applyAlignment="1">
      <alignment horizontal="center" vertical="center"/>
    </xf>
    <xf numFmtId="10" fontId="10" fillId="4" borderId="11" xfId="17" applyNumberFormat="1" applyFont="1" applyFill="1" applyBorder="1" applyAlignment="1">
      <alignment horizontal="center" vertical="center"/>
    </xf>
    <xf numFmtId="0" fontId="10" fillId="0" borderId="28" xfId="0" applyFont="1" applyBorder="1">
      <alignment vertical="center"/>
    </xf>
    <xf numFmtId="43" fontId="10" fillId="0" borderId="28" xfId="19" applyFont="1" applyBorder="1" applyAlignment="1">
      <alignment horizontal="center" vertical="center"/>
    </xf>
    <xf numFmtId="10" fontId="10" fillId="4" borderId="34" xfId="17" applyNumberFormat="1" applyFont="1" applyFill="1" applyBorder="1" applyAlignment="1">
      <alignment horizontal="center" vertical="center"/>
    </xf>
    <xf numFmtId="0" fontId="10" fillId="3" borderId="20" xfId="0" applyFont="1" applyFill="1" applyBorder="1" applyAlignment="1">
      <alignment horizontal="center" vertical="center"/>
    </xf>
    <xf numFmtId="0" fontId="10" fillId="0" borderId="24" xfId="0" applyFont="1" applyBorder="1">
      <alignment vertical="center"/>
    </xf>
    <xf numFmtId="184" fontId="10" fillId="4" borderId="46" xfId="0" applyNumberFormat="1" applyFont="1" applyFill="1" applyBorder="1">
      <alignment vertical="center"/>
    </xf>
    <xf numFmtId="10" fontId="10" fillId="4" borderId="65" xfId="17" applyNumberFormat="1" applyFont="1" applyFill="1" applyBorder="1" applyAlignment="1">
      <alignment horizontal="center" vertical="center"/>
    </xf>
    <xf numFmtId="0" fontId="10" fillId="0" borderId="52" xfId="0" applyFont="1" applyBorder="1" applyAlignment="1">
      <alignment horizontal="center" vertical="center"/>
    </xf>
    <xf numFmtId="0" fontId="10" fillId="0" borderId="40" xfId="0" applyFont="1" applyBorder="1" applyAlignment="1">
      <alignment horizontal="center" vertical="center"/>
    </xf>
    <xf numFmtId="43" fontId="10" fillId="0" borderId="8" xfId="19" applyFont="1" applyBorder="1" applyAlignment="1">
      <alignment horizontal="center" vertical="center"/>
    </xf>
    <xf numFmtId="10" fontId="10" fillId="4" borderId="13" xfId="17" applyNumberFormat="1" applyFont="1" applyFill="1" applyBorder="1" applyAlignment="1">
      <alignment horizontal="center" vertical="center"/>
    </xf>
    <xf numFmtId="0" fontId="10" fillId="0" borderId="0" xfId="0" applyFont="1">
      <alignment vertical="center"/>
    </xf>
    <xf numFmtId="0" fontId="10" fillId="0" borderId="1" xfId="0" applyFont="1" applyBorder="1" applyAlignment="1">
      <alignment horizontal="center" vertical="center"/>
    </xf>
    <xf numFmtId="0" fontId="10" fillId="0" borderId="3" xfId="0" applyFont="1" applyBorder="1" applyAlignment="1">
      <alignment horizontal="left" vertical="center"/>
    </xf>
    <xf numFmtId="10" fontId="10" fillId="0" borderId="4" xfId="0" applyNumberFormat="1" applyFont="1" applyBorder="1" applyAlignment="1">
      <alignment horizontal="center" vertical="center"/>
    </xf>
    <xf numFmtId="10" fontId="7" fillId="3" borderId="4" xfId="0" applyNumberFormat="1" applyFont="1" applyFill="1" applyBorder="1" applyAlignment="1">
      <alignment horizontal="center" vertical="center"/>
    </xf>
    <xf numFmtId="10" fontId="7" fillId="3" borderId="11" xfId="0" applyNumberFormat="1" applyFont="1" applyFill="1" applyBorder="1" applyAlignment="1">
      <alignment horizontal="center" vertical="center"/>
    </xf>
    <xf numFmtId="0" fontId="10" fillId="0" borderId="7" xfId="0" applyFont="1" applyBorder="1" applyAlignment="1">
      <alignment horizontal="left" vertical="center"/>
    </xf>
    <xf numFmtId="10" fontId="10" fillId="0" borderId="8" xfId="0" applyNumberFormat="1" applyFont="1" applyBorder="1" applyAlignment="1">
      <alignment horizontal="center" vertical="center"/>
    </xf>
    <xf numFmtId="10" fontId="7" fillId="3" borderId="8" xfId="0" applyNumberFormat="1" applyFont="1" applyFill="1" applyBorder="1" applyAlignment="1">
      <alignment horizontal="center" vertical="center"/>
    </xf>
    <xf numFmtId="10" fontId="7" fillId="3" borderId="13" xfId="0" applyNumberFormat="1" applyFont="1" applyFill="1" applyBorder="1" applyAlignment="1">
      <alignment horizontal="center" vertical="center"/>
    </xf>
    <xf numFmtId="0" fontId="10" fillId="0" borderId="0" xfId="0" applyFont="1" applyAlignment="1">
      <alignment horizontal="center" vertical="center"/>
    </xf>
    <xf numFmtId="0" fontId="3" fillId="0" borderId="30" xfId="0" applyFont="1" applyBorder="1" applyAlignment="1">
      <alignment horizontal="center" vertical="center"/>
    </xf>
    <xf numFmtId="0" fontId="3" fillId="0" borderId="23" xfId="0" applyFont="1" applyBorder="1">
      <alignment vertical="center"/>
    </xf>
    <xf numFmtId="184" fontId="3" fillId="0" borderId="23" xfId="0" applyNumberFormat="1" applyFont="1" applyBorder="1">
      <alignment vertical="center"/>
    </xf>
    <xf numFmtId="184" fontId="3" fillId="0" borderId="42" xfId="0" applyNumberFormat="1" applyFont="1" applyBorder="1">
      <alignment vertical="center"/>
    </xf>
    <xf numFmtId="0" fontId="3" fillId="0" borderId="26" xfId="0" applyFont="1" applyBorder="1">
      <alignment vertical="center"/>
    </xf>
    <xf numFmtId="184" fontId="3" fillId="0" borderId="26" xfId="0" applyNumberFormat="1" applyFont="1" applyBorder="1">
      <alignment vertical="center"/>
    </xf>
    <xf numFmtId="184" fontId="3" fillId="0" borderId="35" xfId="0" applyNumberFormat="1" applyFont="1" applyBorder="1">
      <alignment vertical="center"/>
    </xf>
    <xf numFmtId="0" fontId="3" fillId="0" borderId="58" xfId="0" applyFont="1" applyBorder="1">
      <alignment vertical="center"/>
    </xf>
    <xf numFmtId="184" fontId="3" fillId="4" borderId="58" xfId="0" applyNumberFormat="1" applyFont="1" applyFill="1" applyBorder="1">
      <alignment vertical="center"/>
    </xf>
    <xf numFmtId="184" fontId="3" fillId="4" borderId="68" xfId="0" applyNumberFormat="1" applyFont="1" applyFill="1" applyBorder="1">
      <alignment vertical="center"/>
    </xf>
    <xf numFmtId="0" fontId="3" fillId="0" borderId="52" xfId="0" applyFont="1" applyBorder="1">
      <alignment vertical="center"/>
    </xf>
    <xf numFmtId="184" fontId="3" fillId="0" borderId="52" xfId="0" applyNumberFormat="1" applyFont="1" applyBorder="1">
      <alignment vertical="center"/>
    </xf>
    <xf numFmtId="184" fontId="3" fillId="0" borderId="39" xfId="0" applyNumberFormat="1" applyFont="1" applyBorder="1">
      <alignment vertical="center"/>
    </xf>
    <xf numFmtId="0" fontId="3" fillId="0" borderId="53" xfId="0" applyFont="1" applyBorder="1" applyAlignment="1">
      <alignment horizontal="center" vertical="center" wrapText="1"/>
    </xf>
    <xf numFmtId="0" fontId="3" fillId="3" borderId="10" xfId="0" applyFont="1" applyFill="1" applyBorder="1" applyAlignment="1">
      <alignment horizontal="center" vertical="center"/>
    </xf>
    <xf numFmtId="0" fontId="3" fillId="0" borderId="24" xfId="0" applyFont="1" applyBorder="1" applyAlignment="1">
      <alignment horizontal="center" vertical="center" wrapText="1"/>
    </xf>
    <xf numFmtId="0" fontId="3" fillId="3" borderId="4" xfId="0" applyFont="1" applyFill="1" applyBorder="1" applyAlignment="1">
      <alignment horizontal="center" vertical="center"/>
    </xf>
    <xf numFmtId="0" fontId="3" fillId="3" borderId="11" xfId="0" applyFont="1" applyFill="1" applyBorder="1" applyAlignment="1">
      <alignment horizontal="center" vertical="center"/>
    </xf>
    <xf numFmtId="184" fontId="7" fillId="4" borderId="4" xfId="19" applyNumberFormat="1" applyFont="1" applyFill="1" applyBorder="1" applyAlignment="1">
      <alignment horizontal="right" vertical="center"/>
    </xf>
    <xf numFmtId="10" fontId="7" fillId="4" borderId="34" xfId="17" applyNumberFormat="1" applyFont="1" applyFill="1" applyBorder="1" applyAlignment="1">
      <alignment horizontal="right" vertical="center"/>
    </xf>
    <xf numFmtId="184" fontId="7" fillId="0" borderId="4" xfId="19" applyNumberFormat="1" applyFont="1" applyFill="1" applyBorder="1" applyAlignment="1">
      <alignment horizontal="right" vertical="center"/>
    </xf>
    <xf numFmtId="10" fontId="7" fillId="4" borderId="11" xfId="17" applyNumberFormat="1" applyFont="1" applyFill="1" applyBorder="1" applyAlignment="1">
      <alignment horizontal="right" vertical="center"/>
    </xf>
    <xf numFmtId="10" fontId="7" fillId="5" borderId="47" xfId="17" applyNumberFormat="1" applyFont="1" applyFill="1" applyBorder="1" applyAlignment="1">
      <alignment horizontal="right" vertical="center"/>
    </xf>
    <xf numFmtId="184" fontId="7" fillId="4" borderId="28" xfId="19" applyNumberFormat="1" applyFont="1" applyFill="1" applyBorder="1" applyAlignment="1">
      <alignment horizontal="right" vertical="center"/>
    </xf>
    <xf numFmtId="10" fontId="7" fillId="5" borderId="72" xfId="17" applyNumberFormat="1" applyFont="1" applyFill="1" applyBorder="1" applyAlignment="1">
      <alignment horizontal="right" vertical="center"/>
    </xf>
    <xf numFmtId="184" fontId="7" fillId="4" borderId="24" xfId="19" applyNumberFormat="1" applyFont="1" applyFill="1" applyBorder="1" applyAlignment="1">
      <alignment horizontal="right" vertical="center"/>
    </xf>
    <xf numFmtId="10" fontId="7" fillId="4" borderId="32" xfId="17" applyNumberFormat="1" applyFont="1" applyFill="1" applyBorder="1" applyAlignment="1">
      <alignment horizontal="right" vertical="center"/>
    </xf>
    <xf numFmtId="0" fontId="22" fillId="3" borderId="14" xfId="0" applyFont="1" applyFill="1" applyBorder="1" applyAlignment="1">
      <alignment horizontal="center" vertical="center"/>
    </xf>
    <xf numFmtId="184" fontId="7" fillId="4" borderId="8" xfId="19" applyNumberFormat="1" applyFont="1" applyFill="1" applyBorder="1" applyAlignment="1">
      <alignment horizontal="right" vertical="center"/>
    </xf>
    <xf numFmtId="10" fontId="7" fillId="4" borderId="13" xfId="17" applyNumberFormat="1" applyFont="1" applyFill="1" applyBorder="1" applyAlignment="1">
      <alignment horizontal="right" vertical="center"/>
    </xf>
    <xf numFmtId="0" fontId="22" fillId="3" borderId="76" xfId="0" applyFont="1" applyFill="1" applyBorder="1" applyAlignment="1">
      <alignment horizontal="center" vertical="center"/>
    </xf>
    <xf numFmtId="184" fontId="7" fillId="3" borderId="8" xfId="19" applyNumberFormat="1" applyFont="1" applyFill="1" applyBorder="1" applyAlignment="1">
      <alignment horizontal="right" vertical="center"/>
    </xf>
    <xf numFmtId="0" fontId="7" fillId="5" borderId="57" xfId="0" applyFont="1" applyFill="1" applyBorder="1">
      <alignment vertical="center"/>
    </xf>
    <xf numFmtId="0" fontId="7" fillId="5" borderId="63" xfId="0" applyFont="1" applyFill="1" applyBorder="1">
      <alignment vertical="center"/>
    </xf>
    <xf numFmtId="0" fontId="10" fillId="0" borderId="50" xfId="0" applyFont="1" applyBorder="1">
      <alignment vertical="center"/>
    </xf>
    <xf numFmtId="0" fontId="10" fillId="0" borderId="73"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20" xfId="0" applyFont="1" applyBorder="1">
      <alignment vertical="center"/>
    </xf>
    <xf numFmtId="43" fontId="10" fillId="0" borderId="33" xfId="19" applyFont="1" applyBorder="1" applyAlignment="1">
      <alignment horizontal="center" vertical="center"/>
    </xf>
    <xf numFmtId="10" fontId="10" fillId="4" borderId="22" xfId="17" applyNumberFormat="1" applyFont="1" applyFill="1" applyBorder="1" applyAlignment="1">
      <alignment horizontal="center" vertical="center"/>
    </xf>
    <xf numFmtId="0" fontId="10" fillId="0" borderId="23" xfId="0" applyFont="1" applyBorder="1">
      <alignment vertical="center"/>
    </xf>
    <xf numFmtId="43" fontId="10" fillId="0" borderId="42" xfId="19" applyFont="1" applyBorder="1">
      <alignment vertical="center"/>
    </xf>
    <xf numFmtId="10" fontId="10" fillId="4" borderId="25" xfId="17" applyNumberFormat="1" applyFont="1" applyFill="1" applyBorder="1" applyAlignment="1">
      <alignment horizontal="center" vertical="center"/>
    </xf>
    <xf numFmtId="0" fontId="10" fillId="0" borderId="26" xfId="0" applyFont="1" applyBorder="1">
      <alignment vertical="center"/>
    </xf>
    <xf numFmtId="43" fontId="10" fillId="0" borderId="35" xfId="19" applyFont="1" applyBorder="1">
      <alignment vertical="center"/>
    </xf>
    <xf numFmtId="10" fontId="10" fillId="4" borderId="29" xfId="17" applyNumberFormat="1" applyFont="1" applyFill="1" applyBorder="1" applyAlignment="1">
      <alignment horizontal="center" vertical="center"/>
    </xf>
    <xf numFmtId="0" fontId="10" fillId="0" borderId="78" xfId="0" applyFont="1" applyBorder="1">
      <alignment vertical="center"/>
    </xf>
    <xf numFmtId="184" fontId="10" fillId="4" borderId="33" xfId="0" applyNumberFormat="1" applyFont="1" applyFill="1" applyBorder="1">
      <alignment vertical="center"/>
    </xf>
    <xf numFmtId="0" fontId="10" fillId="0" borderId="79" xfId="0" applyFont="1" applyBorder="1">
      <alignment vertical="center"/>
    </xf>
    <xf numFmtId="0" fontId="10" fillId="0" borderId="19" xfId="0" applyFont="1" applyBorder="1">
      <alignment vertical="center"/>
    </xf>
    <xf numFmtId="184" fontId="10" fillId="4" borderId="31" xfId="0" applyNumberFormat="1" applyFont="1" applyFill="1" applyBorder="1">
      <alignment vertical="center"/>
    </xf>
    <xf numFmtId="10" fontId="10" fillId="4" borderId="66" xfId="17" applyNumberFormat="1" applyFont="1" applyFill="1" applyBorder="1" applyAlignment="1">
      <alignment horizontal="center" vertical="center"/>
    </xf>
    <xf numFmtId="0" fontId="10" fillId="5" borderId="0" xfId="0" applyFont="1" applyFill="1">
      <alignment vertical="center"/>
    </xf>
    <xf numFmtId="0" fontId="10" fillId="5" borderId="0" xfId="0" applyFont="1" applyFill="1" applyAlignment="1">
      <alignment horizontal="center" vertical="center"/>
    </xf>
    <xf numFmtId="0" fontId="3" fillId="3" borderId="0" xfId="0" applyFont="1" applyFill="1" applyAlignment="1">
      <alignment horizontal="right"/>
    </xf>
    <xf numFmtId="0" fontId="7" fillId="5" borderId="4" xfId="0" applyFont="1" applyFill="1" applyBorder="1">
      <alignment vertical="center"/>
    </xf>
    <xf numFmtId="10" fontId="7" fillId="5" borderId="4" xfId="17" applyNumberFormat="1" applyFont="1" applyFill="1" applyBorder="1" applyAlignment="1">
      <alignment horizontal="right" vertical="center"/>
    </xf>
    <xf numFmtId="0" fontId="7" fillId="3" borderId="4" xfId="0" applyFont="1" applyFill="1" applyBorder="1">
      <alignment vertical="center"/>
    </xf>
    <xf numFmtId="10" fontId="7" fillId="5" borderId="69" xfId="17" applyNumberFormat="1" applyFont="1" applyFill="1" applyBorder="1" applyAlignment="1">
      <alignment horizontal="right" vertical="center"/>
    </xf>
    <xf numFmtId="0" fontId="7" fillId="3" borderId="28" xfId="0" applyFont="1" applyFill="1" applyBorder="1">
      <alignment vertical="center"/>
    </xf>
    <xf numFmtId="0" fontId="22" fillId="3" borderId="24" xfId="0" applyFont="1" applyFill="1" applyBorder="1" applyAlignment="1">
      <alignment horizontal="center" vertical="center"/>
    </xf>
    <xf numFmtId="0" fontId="7" fillId="5" borderId="24" xfId="0" applyFont="1" applyFill="1" applyBorder="1">
      <alignment vertical="center"/>
    </xf>
    <xf numFmtId="0" fontId="22" fillId="3" borderId="8" xfId="0" applyFont="1" applyFill="1" applyBorder="1" applyAlignment="1">
      <alignment horizontal="center" vertical="center"/>
    </xf>
    <xf numFmtId="0" fontId="7" fillId="5" borderId="8" xfId="0" applyFont="1" applyFill="1" applyBorder="1">
      <alignment vertical="center"/>
    </xf>
    <xf numFmtId="0" fontId="7" fillId="5" borderId="44" xfId="0" applyFont="1" applyFill="1" applyBorder="1">
      <alignment vertical="center"/>
    </xf>
    <xf numFmtId="10" fontId="7" fillId="3" borderId="0" xfId="17" applyNumberFormat="1" applyFont="1" applyFill="1">
      <alignment vertical="center"/>
    </xf>
    <xf numFmtId="0" fontId="7" fillId="3" borderId="0" xfId="0" applyFont="1" applyFill="1" applyAlignment="1">
      <alignment vertical="top"/>
    </xf>
    <xf numFmtId="0" fontId="3" fillId="3" borderId="0" xfId="5" applyFont="1" applyFill="1"/>
    <xf numFmtId="0" fontId="3" fillId="3" borderId="16" xfId="0" applyFont="1" applyFill="1" applyBorder="1" applyAlignment="1">
      <alignment horizontal="center"/>
    </xf>
    <xf numFmtId="0" fontId="7" fillId="3" borderId="37" xfId="0" applyFont="1" applyFill="1" applyBorder="1" applyAlignment="1">
      <alignment horizontal="center" vertical="center"/>
    </xf>
    <xf numFmtId="0" fontId="3" fillId="0" borderId="16" xfId="0" applyFont="1" applyBorder="1" applyAlignment="1">
      <alignment horizontal="center" vertical="center"/>
    </xf>
    <xf numFmtId="0" fontId="3" fillId="3" borderId="52" xfId="0" applyFont="1" applyFill="1" applyBorder="1" applyAlignment="1">
      <alignment horizontal="center"/>
    </xf>
    <xf numFmtId="0" fontId="7" fillId="3" borderId="39"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37" xfId="0" applyFont="1" applyFill="1" applyBorder="1" applyAlignment="1">
      <alignment horizontal="left" vertical="center" indent="1"/>
    </xf>
    <xf numFmtId="184" fontId="11" fillId="3" borderId="1" xfId="0" applyNumberFormat="1" applyFont="1" applyFill="1" applyBorder="1" applyAlignment="1">
      <alignment horizontal="center" vertical="center"/>
    </xf>
    <xf numFmtId="184" fontId="11" fillId="3" borderId="2" xfId="0" applyNumberFormat="1" applyFont="1" applyFill="1" applyBorder="1" applyAlignment="1">
      <alignment horizontal="center" vertical="center"/>
    </xf>
    <xf numFmtId="0" fontId="3" fillId="3" borderId="33" xfId="0" applyFont="1" applyFill="1" applyBorder="1" applyAlignment="1">
      <alignment horizontal="left" wrapText="1" indent="1"/>
    </xf>
    <xf numFmtId="184" fontId="11" fillId="3" borderId="21" xfId="0" applyNumberFormat="1" applyFont="1" applyFill="1" applyBorder="1">
      <alignment vertical="center"/>
    </xf>
    <xf numFmtId="184" fontId="11" fillId="3" borderId="24" xfId="0" applyNumberFormat="1" applyFont="1" applyFill="1" applyBorder="1">
      <alignment vertical="center"/>
    </xf>
    <xf numFmtId="0" fontId="3" fillId="3" borderId="42" xfId="0" applyFont="1" applyFill="1" applyBorder="1" applyAlignment="1">
      <alignment horizontal="left" wrapText="1" indent="1"/>
    </xf>
    <xf numFmtId="184" fontId="11" fillId="3" borderId="3" xfId="0" applyNumberFormat="1" applyFont="1" applyFill="1" applyBorder="1">
      <alignment vertical="center"/>
    </xf>
    <xf numFmtId="184" fontId="11" fillId="3" borderId="4" xfId="0" applyNumberFormat="1" applyFont="1" applyFill="1" applyBorder="1">
      <alignment vertical="center"/>
    </xf>
    <xf numFmtId="0" fontId="3" fillId="3" borderId="42" xfId="0" applyFont="1" applyFill="1" applyBorder="1" applyAlignment="1">
      <alignment horizontal="left" vertical="center" wrapText="1" indent="1"/>
    </xf>
    <xf numFmtId="0" fontId="3" fillId="3" borderId="80" xfId="0" applyFont="1" applyFill="1" applyBorder="1" applyAlignment="1">
      <alignment horizontal="left" vertical="center" wrapText="1" indent="1"/>
    </xf>
    <xf numFmtId="184" fontId="11" fillId="3" borderId="5" xfId="0" applyNumberFormat="1" applyFont="1" applyFill="1" applyBorder="1">
      <alignment vertical="center"/>
    </xf>
    <xf numFmtId="184" fontId="11" fillId="3" borderId="6" xfId="0" applyNumberFormat="1" applyFont="1" applyFill="1" applyBorder="1">
      <alignment vertical="center"/>
    </xf>
    <xf numFmtId="0" fontId="3" fillId="3" borderId="31" xfId="0" applyFont="1" applyFill="1" applyBorder="1" applyAlignment="1">
      <alignment horizontal="left" vertical="center" wrapText="1"/>
    </xf>
    <xf numFmtId="184" fontId="11" fillId="4" borderId="48" xfId="19" applyNumberFormat="1" applyFont="1" applyFill="1" applyBorder="1">
      <alignment vertical="center"/>
    </xf>
    <xf numFmtId="184" fontId="11" fillId="4" borderId="44" xfId="19" applyNumberFormat="1" applyFont="1" applyFill="1" applyBorder="1">
      <alignment vertical="center"/>
    </xf>
    <xf numFmtId="184" fontId="11" fillId="0" borderId="48" xfId="19" applyNumberFormat="1" applyFont="1" applyFill="1" applyBorder="1">
      <alignment vertical="center"/>
    </xf>
    <xf numFmtId="184" fontId="11" fillId="0" borderId="44" xfId="19" applyNumberFormat="1" applyFont="1" applyFill="1" applyBorder="1">
      <alignment vertical="center"/>
    </xf>
    <xf numFmtId="0" fontId="3" fillId="3" borderId="37" xfId="0" applyFont="1" applyFill="1" applyBorder="1" applyAlignment="1">
      <alignment horizontal="left" vertical="center" wrapText="1" indent="1"/>
    </xf>
    <xf numFmtId="10" fontId="11" fillId="4" borderId="38" xfId="17" applyNumberFormat="1" applyFont="1" applyFill="1" applyBorder="1">
      <alignment vertical="center"/>
    </xf>
    <xf numFmtId="10" fontId="11" fillId="4" borderId="2" xfId="17" applyNumberFormat="1" applyFont="1" applyFill="1" applyBorder="1">
      <alignment vertical="center"/>
    </xf>
    <xf numFmtId="10" fontId="11" fillId="4" borderId="43" xfId="17" applyNumberFormat="1" applyFont="1" applyFill="1" applyBorder="1">
      <alignment vertical="center"/>
    </xf>
    <xf numFmtId="10" fontId="11" fillId="4" borderId="4" xfId="17" applyNumberFormat="1" applyFont="1" applyFill="1" applyBorder="1">
      <alignment vertical="center"/>
    </xf>
    <xf numFmtId="10" fontId="11" fillId="4" borderId="40" xfId="17" applyNumberFormat="1" applyFont="1" applyFill="1" applyBorder="1">
      <alignment vertical="center"/>
    </xf>
    <xf numFmtId="10" fontId="11" fillId="4" borderId="8" xfId="17" applyNumberFormat="1" applyFont="1" applyFill="1" applyBorder="1">
      <alignment vertical="center"/>
    </xf>
    <xf numFmtId="0" fontId="3" fillId="3" borderId="68" xfId="0" applyFont="1" applyFill="1" applyBorder="1" applyAlignment="1">
      <alignment horizontal="left" vertical="center" wrapText="1"/>
    </xf>
    <xf numFmtId="10" fontId="11" fillId="4" borderId="81" xfId="17" applyNumberFormat="1" applyFont="1" applyFill="1" applyBorder="1">
      <alignment vertical="center"/>
    </xf>
    <xf numFmtId="10" fontId="11" fillId="4" borderId="44" xfId="17" applyNumberFormat="1" applyFont="1" applyFill="1" applyBorder="1">
      <alignment vertical="center"/>
    </xf>
    <xf numFmtId="0" fontId="3" fillId="3" borderId="50" xfId="0" applyFont="1" applyFill="1" applyBorder="1" applyAlignment="1">
      <alignment horizontal="left" vertical="top"/>
    </xf>
    <xf numFmtId="0" fontId="3" fillId="3" borderId="56" xfId="0" applyFont="1" applyFill="1" applyBorder="1" applyAlignment="1">
      <alignment horizontal="left" vertical="top"/>
    </xf>
    <xf numFmtId="0" fontId="11" fillId="3" borderId="63" xfId="0" applyFont="1" applyFill="1" applyBorder="1" applyAlignment="1">
      <alignment horizontal="left" vertical="top" wrapText="1"/>
    </xf>
    <xf numFmtId="0" fontId="11" fillId="3" borderId="0" xfId="0" applyFont="1" applyFill="1" applyAlignment="1">
      <alignment horizontal="left" vertical="center"/>
    </xf>
    <xf numFmtId="183" fontId="3" fillId="0" borderId="0" xfId="5" applyNumberFormat="1" applyFont="1"/>
    <xf numFmtId="0" fontId="3" fillId="0" borderId="0" xfId="0" applyFont="1" applyAlignment="1">
      <alignment horizontal="center" vertical="center" wrapText="1"/>
    </xf>
    <xf numFmtId="0" fontId="11" fillId="3" borderId="73" xfId="0" applyFont="1" applyFill="1" applyBorder="1">
      <alignment vertical="center"/>
    </xf>
    <xf numFmtId="0" fontId="3" fillId="0" borderId="50" xfId="0" applyFont="1" applyBorder="1" applyAlignment="1">
      <alignment horizontal="center" vertical="center" wrapText="1"/>
    </xf>
    <xf numFmtId="0" fontId="3" fillId="3" borderId="77" xfId="0" applyFont="1" applyFill="1" applyBorder="1" applyAlignment="1">
      <alignment horizontal="center" vertical="center" wrapText="1"/>
    </xf>
    <xf numFmtId="0" fontId="3" fillId="3" borderId="33" xfId="0" applyFont="1" applyFill="1" applyBorder="1">
      <alignment vertical="center"/>
    </xf>
    <xf numFmtId="185" fontId="10" fillId="0" borderId="16" xfId="0" applyNumberFormat="1" applyFont="1" applyBorder="1">
      <alignment vertical="center"/>
    </xf>
    <xf numFmtId="10" fontId="7" fillId="4" borderId="32" xfId="17" applyNumberFormat="1" applyFont="1" applyFill="1" applyBorder="1">
      <alignment vertical="center"/>
    </xf>
    <xf numFmtId="0" fontId="3" fillId="3" borderId="42" xfId="0" applyFont="1" applyFill="1" applyBorder="1" applyAlignment="1">
      <alignment vertical="center" wrapText="1"/>
    </xf>
    <xf numFmtId="185" fontId="10" fillId="0" borderId="23" xfId="0" applyNumberFormat="1" applyFont="1" applyBorder="1">
      <alignment vertical="center"/>
    </xf>
    <xf numFmtId="185" fontId="7" fillId="0" borderId="23" xfId="0" applyNumberFormat="1" applyFont="1" applyBorder="1">
      <alignment vertical="center"/>
    </xf>
    <xf numFmtId="0" fontId="3" fillId="3" borderId="39" xfId="0" applyFont="1" applyFill="1" applyBorder="1">
      <alignment vertical="center"/>
    </xf>
    <xf numFmtId="184" fontId="7" fillId="4" borderId="44" xfId="17" applyNumberFormat="1" applyFont="1" applyFill="1" applyBorder="1">
      <alignment vertical="center"/>
    </xf>
    <xf numFmtId="10" fontId="7" fillId="4" borderId="57" xfId="17" applyNumberFormat="1" applyFont="1" applyFill="1" applyBorder="1">
      <alignment vertical="center"/>
    </xf>
    <xf numFmtId="0" fontId="3" fillId="3" borderId="0" xfId="0" applyFont="1" applyFill="1" applyAlignment="1">
      <alignment horizontal="left" wrapText="1"/>
    </xf>
    <xf numFmtId="0" fontId="10" fillId="3" borderId="9" xfId="0" applyFont="1" applyFill="1" applyBorder="1" applyAlignment="1">
      <alignment horizontal="center" vertical="center"/>
    </xf>
    <xf numFmtId="0" fontId="10" fillId="3" borderId="16" xfId="0" applyFont="1" applyFill="1" applyBorder="1" applyAlignment="1">
      <alignment horizontal="center" vertical="center"/>
    </xf>
    <xf numFmtId="0" fontId="10" fillId="3" borderId="17" xfId="0" applyFont="1" applyFill="1" applyBorder="1" applyAlignment="1">
      <alignment horizontal="center" vertical="center"/>
    </xf>
    <xf numFmtId="0" fontId="10" fillId="3" borderId="63" xfId="0" applyFont="1" applyFill="1" applyBorder="1" applyAlignment="1">
      <alignment horizontal="center" vertical="center"/>
    </xf>
    <xf numFmtId="0" fontId="10" fillId="3" borderId="8" xfId="0" applyFont="1" applyFill="1" applyBorder="1" applyAlignment="1">
      <alignment horizontal="center" vertical="center"/>
    </xf>
    <xf numFmtId="0" fontId="10" fillId="3" borderId="62" xfId="0" applyFont="1" applyFill="1" applyBorder="1" applyAlignment="1">
      <alignment horizontal="center" vertical="center" wrapText="1"/>
    </xf>
    <xf numFmtId="0" fontId="10" fillId="3" borderId="82" xfId="0" applyFont="1" applyFill="1" applyBorder="1" applyAlignment="1">
      <alignment horizontal="center" vertical="center"/>
    </xf>
    <xf numFmtId="184" fontId="7" fillId="3" borderId="1" xfId="0" applyNumberFormat="1" applyFont="1" applyFill="1" applyBorder="1" applyAlignment="1">
      <alignment horizontal="center" vertical="center"/>
    </xf>
    <xf numFmtId="184" fontId="7" fillId="3" borderId="2" xfId="0" applyNumberFormat="1" applyFont="1" applyFill="1" applyBorder="1" applyAlignment="1">
      <alignment horizontal="center" vertical="center"/>
    </xf>
    <xf numFmtId="184" fontId="7" fillId="3" borderId="3" xfId="0" applyNumberFormat="1" applyFont="1" applyFill="1" applyBorder="1" applyAlignment="1">
      <alignment horizontal="center" vertical="center"/>
    </xf>
    <xf numFmtId="184" fontId="7" fillId="3" borderId="5" xfId="0" applyNumberFormat="1" applyFont="1" applyFill="1" applyBorder="1" applyAlignment="1">
      <alignment horizontal="center" vertical="center"/>
    </xf>
    <xf numFmtId="184" fontId="7" fillId="3" borderId="6" xfId="0" applyNumberFormat="1" applyFont="1" applyFill="1" applyBorder="1" applyAlignment="1">
      <alignment horizontal="center" vertical="center"/>
    </xf>
    <xf numFmtId="0" fontId="10" fillId="3" borderId="48" xfId="0" applyFont="1" applyFill="1" applyBorder="1" applyAlignment="1">
      <alignment horizontal="center" vertical="center" wrapText="1"/>
    </xf>
    <xf numFmtId="0" fontId="10" fillId="3" borderId="49" xfId="0" applyFont="1" applyFill="1" applyBorder="1" applyAlignment="1">
      <alignment horizontal="center" vertical="center"/>
    </xf>
    <xf numFmtId="184" fontId="7" fillId="4" borderId="7" xfId="19" applyNumberFormat="1" applyFont="1" applyFill="1" applyBorder="1" applyAlignment="1">
      <alignment horizontal="center" vertical="center"/>
    </xf>
    <xf numFmtId="184" fontId="7" fillId="4" borderId="8" xfId="19" applyNumberFormat="1" applyFont="1" applyFill="1" applyBorder="1" applyAlignment="1">
      <alignment horizontal="center" vertical="center"/>
    </xf>
    <xf numFmtId="0" fontId="10" fillId="3" borderId="61" xfId="0" applyFont="1" applyFill="1" applyBorder="1" applyAlignment="1">
      <alignment horizontal="center" vertical="center" wrapText="1"/>
    </xf>
    <xf numFmtId="0" fontId="10" fillId="3" borderId="55" xfId="0" applyFont="1" applyFill="1" applyBorder="1" applyAlignment="1">
      <alignment horizontal="center" vertical="center"/>
    </xf>
    <xf numFmtId="0" fontId="3" fillId="0" borderId="83" xfId="0" applyFont="1" applyBorder="1" applyAlignment="1">
      <alignment horizontal="center" vertical="center" wrapText="1"/>
    </xf>
    <xf numFmtId="185" fontId="10" fillId="3" borderId="24" xfId="0" applyNumberFormat="1" applyFont="1" applyFill="1" applyBorder="1">
      <alignment vertical="center"/>
    </xf>
    <xf numFmtId="185" fontId="10" fillId="0" borderId="4" xfId="0" applyNumberFormat="1" applyFont="1" applyBorder="1">
      <alignment vertical="center"/>
    </xf>
    <xf numFmtId="185" fontId="7" fillId="3" borderId="4" xfId="0" applyNumberFormat="1" applyFont="1" applyFill="1" applyBorder="1">
      <alignment vertical="center"/>
    </xf>
    <xf numFmtId="185" fontId="7" fillId="4" borderId="8" xfId="19" applyNumberFormat="1" applyFont="1" applyFill="1" applyBorder="1" applyAlignment="1">
      <alignment vertical="center"/>
    </xf>
    <xf numFmtId="0" fontId="3" fillId="3" borderId="18" xfId="0" applyFont="1" applyFill="1" applyBorder="1" applyAlignment="1">
      <alignment horizontal="center" vertical="center"/>
    </xf>
    <xf numFmtId="0" fontId="3" fillId="3" borderId="66" xfId="0" applyFont="1" applyFill="1" applyBorder="1" applyAlignment="1">
      <alignment horizontal="center" vertical="center"/>
    </xf>
    <xf numFmtId="184" fontId="11" fillId="3" borderId="10" xfId="0" applyNumberFormat="1" applyFont="1" applyFill="1" applyBorder="1" applyAlignment="1">
      <alignment horizontal="center" vertical="center"/>
    </xf>
    <xf numFmtId="184" fontId="11" fillId="4" borderId="18" xfId="19" applyNumberFormat="1" applyFont="1" applyFill="1" applyBorder="1" applyAlignment="1">
      <alignment horizontal="right" vertical="center"/>
    </xf>
    <xf numFmtId="184" fontId="11" fillId="3" borderId="32" xfId="0" applyNumberFormat="1" applyFont="1" applyFill="1" applyBorder="1">
      <alignment vertical="center"/>
    </xf>
    <xf numFmtId="184" fontId="11" fillId="4" borderId="22" xfId="19" applyNumberFormat="1" applyFont="1" applyFill="1" applyBorder="1">
      <alignment vertical="center"/>
    </xf>
    <xf numFmtId="184" fontId="11" fillId="3" borderId="11" xfId="0" applyNumberFormat="1" applyFont="1" applyFill="1" applyBorder="1">
      <alignment vertical="center"/>
    </xf>
    <xf numFmtId="184" fontId="11" fillId="3" borderId="12" xfId="0" applyNumberFormat="1" applyFont="1" applyFill="1" applyBorder="1">
      <alignment vertical="center"/>
    </xf>
    <xf numFmtId="184" fontId="11" fillId="4" borderId="57" xfId="19" applyNumberFormat="1" applyFont="1" applyFill="1" applyBorder="1">
      <alignment vertical="center"/>
    </xf>
    <xf numFmtId="184" fontId="11" fillId="4" borderId="84" xfId="19" applyNumberFormat="1" applyFont="1" applyFill="1" applyBorder="1">
      <alignment vertical="center"/>
    </xf>
    <xf numFmtId="184" fontId="11" fillId="0" borderId="57" xfId="19" applyNumberFormat="1" applyFont="1" applyFill="1" applyBorder="1">
      <alignment vertical="center"/>
    </xf>
    <xf numFmtId="184" fontId="11" fillId="4" borderId="85" xfId="19" applyNumberFormat="1" applyFont="1" applyFill="1" applyBorder="1">
      <alignment vertical="center"/>
    </xf>
    <xf numFmtId="10" fontId="11" fillId="4" borderId="10" xfId="17" applyNumberFormat="1" applyFont="1" applyFill="1" applyBorder="1">
      <alignment vertical="center"/>
    </xf>
    <xf numFmtId="0" fontId="11" fillId="8" borderId="86" xfId="0" applyFont="1" applyFill="1" applyBorder="1">
      <alignment vertical="center"/>
    </xf>
    <xf numFmtId="10" fontId="11" fillId="4" borderId="11" xfId="17" applyNumberFormat="1" applyFont="1" applyFill="1" applyBorder="1">
      <alignment vertical="center"/>
    </xf>
    <xf numFmtId="0" fontId="11" fillId="8" borderId="87" xfId="0" applyFont="1" applyFill="1" applyBorder="1">
      <alignment vertical="center"/>
    </xf>
    <xf numFmtId="10" fontId="11" fillId="4" borderId="13" xfId="17" applyNumberFormat="1" applyFont="1" applyFill="1" applyBorder="1">
      <alignment vertical="center"/>
    </xf>
    <xf numFmtId="10" fontId="11" fillId="4" borderId="57" xfId="17" applyNumberFormat="1" applyFont="1" applyFill="1" applyBorder="1">
      <alignment vertical="center"/>
    </xf>
    <xf numFmtId="0" fontId="11" fillId="8" borderId="84" xfId="0" applyFont="1" applyFill="1" applyBorder="1">
      <alignment vertical="center"/>
    </xf>
    <xf numFmtId="0" fontId="11" fillId="3" borderId="84" xfId="0" applyFont="1" applyFill="1" applyBorder="1" applyAlignment="1">
      <alignment horizontal="left" vertical="top" wrapText="1"/>
    </xf>
    <xf numFmtId="0" fontId="11" fillId="3" borderId="0" xfId="0" applyFont="1" applyFill="1" applyAlignment="1">
      <alignment vertical="top" wrapText="1"/>
    </xf>
    <xf numFmtId="0" fontId="10" fillId="3" borderId="18" xfId="0" applyFont="1" applyFill="1" applyBorder="1" applyAlignment="1">
      <alignment horizontal="center" vertical="center"/>
    </xf>
    <xf numFmtId="0" fontId="10" fillId="3" borderId="13" xfId="0" applyFont="1" applyFill="1" applyBorder="1" applyAlignment="1">
      <alignment horizontal="center" vertical="center"/>
    </xf>
    <xf numFmtId="184" fontId="7" fillId="3" borderId="10" xfId="0" applyNumberFormat="1" applyFont="1" applyFill="1" applyBorder="1" applyAlignment="1">
      <alignment horizontal="center" vertical="center"/>
    </xf>
    <xf numFmtId="184" fontId="7" fillId="4" borderId="22" xfId="19" applyNumberFormat="1" applyFont="1" applyFill="1" applyBorder="1" applyAlignment="1">
      <alignment horizontal="center" vertical="center"/>
    </xf>
    <xf numFmtId="184" fontId="7" fillId="3" borderId="11" xfId="0" applyNumberFormat="1" applyFont="1" applyFill="1" applyBorder="1" applyAlignment="1">
      <alignment horizontal="center" vertical="center"/>
    </xf>
    <xf numFmtId="184" fontId="7" fillId="4" borderId="25" xfId="19" applyNumberFormat="1" applyFont="1" applyFill="1" applyBorder="1" applyAlignment="1">
      <alignment horizontal="center" vertical="center"/>
    </xf>
    <xf numFmtId="184" fontId="7" fillId="3" borderId="12" xfId="0" applyNumberFormat="1" applyFont="1" applyFill="1" applyBorder="1" applyAlignment="1">
      <alignment horizontal="center" vertical="center"/>
    </xf>
    <xf numFmtId="184" fontId="7" fillId="4" borderId="13" xfId="19" applyNumberFormat="1" applyFont="1" applyFill="1" applyBorder="1" applyAlignment="1">
      <alignment horizontal="center" vertical="center"/>
    </xf>
    <xf numFmtId="184" fontId="7" fillId="4" borderId="66" xfId="19" applyNumberFormat="1" applyFont="1" applyFill="1" applyBorder="1" applyAlignment="1">
      <alignment horizontal="center" vertical="center"/>
    </xf>
    <xf numFmtId="177" fontId="7" fillId="3" borderId="0" xfId="19" applyNumberFormat="1" applyFont="1" applyFill="1">
      <alignment vertical="center"/>
    </xf>
    <xf numFmtId="0" fontId="3" fillId="3" borderId="0" xfId="0" applyFont="1" applyFill="1" applyAlignment="1">
      <alignment horizontal="center" vertical="center"/>
    </xf>
    <xf numFmtId="3" fontId="26" fillId="3" borderId="0" xfId="0" applyNumberFormat="1" applyFont="1" applyFill="1" applyAlignment="1">
      <alignment horizontal="center" vertical="center"/>
    </xf>
    <xf numFmtId="0" fontId="3" fillId="3" borderId="30" xfId="0" applyFont="1" applyFill="1" applyBorder="1" applyAlignment="1">
      <alignment horizontal="center" vertical="center"/>
    </xf>
    <xf numFmtId="3" fontId="26" fillId="3" borderId="50" xfId="0" applyNumberFormat="1" applyFont="1" applyFill="1" applyBorder="1" applyAlignment="1">
      <alignment horizontal="center" vertical="center"/>
    </xf>
    <xf numFmtId="3" fontId="26" fillId="3" borderId="51" xfId="0" applyNumberFormat="1" applyFont="1" applyFill="1" applyBorder="1" applyAlignment="1">
      <alignment horizontal="center" vertical="center"/>
    </xf>
    <xf numFmtId="0" fontId="3" fillId="3" borderId="33" xfId="0" applyFont="1" applyFill="1" applyBorder="1" applyAlignment="1">
      <alignment horizontal="center" vertical="center"/>
    </xf>
    <xf numFmtId="0" fontId="26" fillId="3" borderId="81" xfId="0" applyFont="1" applyFill="1" applyBorder="1" applyAlignment="1">
      <alignment horizontal="center" vertical="center"/>
    </xf>
    <xf numFmtId="0" fontId="26" fillId="3" borderId="44" xfId="0" applyFont="1" applyFill="1" applyBorder="1" applyAlignment="1">
      <alignment horizontal="center" vertical="center"/>
    </xf>
    <xf numFmtId="0" fontId="3" fillId="3" borderId="42" xfId="0" applyFont="1" applyFill="1" applyBorder="1" applyAlignment="1">
      <alignment horizontal="left" wrapText="1"/>
    </xf>
    <xf numFmtId="184" fontId="3" fillId="4" borderId="43" xfId="0" applyNumberFormat="1" applyFont="1" applyFill="1" applyBorder="1" applyAlignment="1"/>
    <xf numFmtId="0" fontId="11" fillId="3" borderId="42" xfId="0" applyFont="1" applyFill="1" applyBorder="1" applyAlignment="1">
      <alignment horizontal="right" wrapText="1"/>
    </xf>
    <xf numFmtId="184" fontId="3" fillId="3" borderId="43" xfId="0" applyNumberFormat="1" applyFont="1" applyFill="1" applyBorder="1" applyAlignment="1"/>
    <xf numFmtId="184" fontId="3" fillId="3" borderId="4" xfId="0" applyNumberFormat="1" applyFont="1" applyFill="1" applyBorder="1" applyAlignment="1"/>
    <xf numFmtId="184" fontId="3" fillId="3" borderId="41" xfId="0" applyNumberFormat="1" applyFont="1" applyFill="1" applyBorder="1" applyAlignment="1"/>
    <xf numFmtId="184" fontId="3" fillId="3" borderId="24" xfId="0" applyNumberFormat="1" applyFont="1" applyFill="1" applyBorder="1" applyAlignment="1"/>
    <xf numFmtId="184" fontId="3" fillId="4" borderId="38" xfId="0" applyNumberFormat="1" applyFont="1" applyFill="1" applyBorder="1" applyAlignment="1"/>
    <xf numFmtId="184" fontId="3" fillId="5" borderId="2" xfId="0" applyNumberFormat="1" applyFont="1" applyFill="1" applyBorder="1" applyAlignment="1"/>
    <xf numFmtId="3" fontId="11" fillId="3" borderId="42" xfId="0" applyNumberFormat="1" applyFont="1" applyFill="1" applyBorder="1" applyAlignment="1">
      <alignment horizontal="right" vertical="center" wrapText="1"/>
    </xf>
    <xf numFmtId="184" fontId="3" fillId="5" borderId="4" xfId="0" applyNumberFormat="1" applyFont="1" applyFill="1" applyBorder="1" applyAlignment="1"/>
    <xf numFmtId="0" fontId="11" fillId="0" borderId="42" xfId="0" applyFont="1" applyBorder="1" applyAlignment="1">
      <alignment horizontal="right" wrapText="1"/>
    </xf>
    <xf numFmtId="184" fontId="3" fillId="5" borderId="24" xfId="0" applyNumberFormat="1" applyFont="1" applyFill="1" applyBorder="1" applyAlignment="1"/>
    <xf numFmtId="0" fontId="3" fillId="3" borderId="80" xfId="0" applyFont="1" applyFill="1" applyBorder="1" applyAlignment="1">
      <alignment horizontal="left" wrapText="1"/>
    </xf>
    <xf numFmtId="3" fontId="11" fillId="3" borderId="42" xfId="59" applyNumberFormat="1" applyFont="1" applyFill="1" applyBorder="1" applyAlignment="1">
      <alignment horizontal="right" vertical="center"/>
    </xf>
    <xf numFmtId="184" fontId="3" fillId="3" borderId="59" xfId="0" applyNumberFormat="1" applyFont="1" applyFill="1" applyBorder="1" applyAlignment="1"/>
    <xf numFmtId="184" fontId="3" fillId="5" borderId="6" xfId="0" applyNumberFormat="1" applyFont="1" applyFill="1" applyBorder="1" applyAlignment="1"/>
    <xf numFmtId="184" fontId="3" fillId="4" borderId="59" xfId="0" applyNumberFormat="1" applyFont="1" applyFill="1" applyBorder="1" applyAlignment="1"/>
    <xf numFmtId="0" fontId="3" fillId="3" borderId="88" xfId="0" applyFont="1" applyFill="1" applyBorder="1" applyAlignment="1">
      <alignment vertical="top" wrapText="1"/>
    </xf>
    <xf numFmtId="0" fontId="11" fillId="5" borderId="74" xfId="0" applyFont="1" applyFill="1" applyBorder="1" applyAlignment="1">
      <alignment horizontal="center" vertical="center" wrapText="1"/>
    </xf>
    <xf numFmtId="0" fontId="11" fillId="5" borderId="51" xfId="0" applyFont="1" applyFill="1" applyBorder="1" applyAlignment="1">
      <alignment horizontal="center" vertical="center" wrapText="1"/>
    </xf>
    <xf numFmtId="0" fontId="27" fillId="3" borderId="0" xfId="0" applyFont="1" applyFill="1" applyAlignment="1">
      <alignment vertical="top"/>
    </xf>
    <xf numFmtId="0" fontId="3" fillId="3" borderId="0" xfId="0" applyFont="1" applyFill="1" applyAlignment="1">
      <alignment vertical="top"/>
    </xf>
    <xf numFmtId="0" fontId="3" fillId="3" borderId="0" xfId="0" applyFont="1" applyFill="1" applyAlignment="1">
      <alignment horizontal="left" vertical="top"/>
    </xf>
    <xf numFmtId="0" fontId="3" fillId="0" borderId="0" xfId="0" applyFont="1" applyAlignment="1">
      <alignment horizontal="center" vertical="center"/>
    </xf>
    <xf numFmtId="0" fontId="3" fillId="0" borderId="60" xfId="0" applyFont="1" applyBorder="1" applyAlignment="1">
      <alignment horizontal="center" vertical="center"/>
    </xf>
    <xf numFmtId="0" fontId="3" fillId="0" borderId="8" xfId="0" applyFont="1" applyBorder="1" applyAlignment="1">
      <alignment horizontal="center" vertical="center"/>
    </xf>
    <xf numFmtId="0" fontId="3" fillId="0" borderId="37" xfId="0" applyFont="1" applyBorder="1" applyAlignment="1">
      <alignment horizontal="center" vertical="center"/>
    </xf>
    <xf numFmtId="0" fontId="3" fillId="3" borderId="1" xfId="0" applyFont="1" applyFill="1" applyBorder="1" applyAlignment="1">
      <alignment horizontal="left" vertical="center"/>
    </xf>
    <xf numFmtId="184" fontId="3" fillId="3" borderId="2" xfId="0" applyNumberFormat="1" applyFont="1" applyFill="1" applyBorder="1" applyAlignment="1">
      <alignment horizontal="center" vertical="center"/>
    </xf>
    <xf numFmtId="0" fontId="3" fillId="0" borderId="42" xfId="0" applyFont="1" applyBorder="1" applyAlignment="1">
      <alignment horizontal="center" vertical="center"/>
    </xf>
    <xf numFmtId="0" fontId="3" fillId="3" borderId="3" xfId="0" applyFont="1" applyFill="1" applyBorder="1" applyAlignment="1">
      <alignment horizontal="left" vertical="center"/>
    </xf>
    <xf numFmtId="184" fontId="3" fillId="3" borderId="4" xfId="0" applyNumberFormat="1" applyFont="1" applyFill="1" applyBorder="1" applyAlignment="1">
      <alignment horizontal="center" vertical="center"/>
    </xf>
    <xf numFmtId="0" fontId="3" fillId="0" borderId="80" xfId="0" applyFont="1" applyBorder="1" applyAlignment="1">
      <alignment horizontal="center" vertical="center"/>
    </xf>
    <xf numFmtId="181" fontId="7" fillId="3" borderId="52" xfId="0" applyNumberFormat="1" applyFont="1" applyFill="1" applyBorder="1" applyAlignment="1">
      <alignment horizontal="center" vertical="center"/>
    </xf>
    <xf numFmtId="181" fontId="7" fillId="3" borderId="76" xfId="0" applyNumberFormat="1" applyFont="1" applyFill="1" applyBorder="1" applyAlignment="1">
      <alignment horizontal="center" vertical="center"/>
    </xf>
    <xf numFmtId="0" fontId="11" fillId="3" borderId="50" xfId="0" applyFont="1" applyFill="1" applyBorder="1" applyAlignment="1">
      <alignment horizontal="center" vertical="center"/>
    </xf>
    <xf numFmtId="0" fontId="11" fillId="3" borderId="51" xfId="0" applyFont="1" applyFill="1" applyBorder="1" applyAlignment="1">
      <alignment horizontal="center" vertical="center"/>
    </xf>
    <xf numFmtId="3" fontId="26" fillId="3" borderId="56" xfId="0" applyNumberFormat="1" applyFont="1" applyFill="1" applyBorder="1" applyAlignment="1">
      <alignment horizontal="center" vertical="center"/>
    </xf>
    <xf numFmtId="0" fontId="26" fillId="3" borderId="57" xfId="0" applyFont="1" applyFill="1" applyBorder="1" applyAlignment="1">
      <alignment horizontal="center" vertical="center"/>
    </xf>
    <xf numFmtId="184" fontId="3" fillId="4" borderId="11" xfId="17" applyNumberFormat="1" applyFont="1" applyFill="1" applyBorder="1" applyAlignment="1"/>
    <xf numFmtId="184" fontId="3" fillId="4" borderId="2" xfId="0" applyNumberFormat="1" applyFont="1" applyFill="1" applyBorder="1" applyAlignment="1"/>
    <xf numFmtId="184" fontId="3" fillId="4" borderId="10" xfId="17" applyNumberFormat="1" applyFont="1" applyFill="1" applyBorder="1" applyAlignment="1"/>
    <xf numFmtId="184" fontId="3" fillId="3" borderId="6" xfId="0" applyNumberFormat="1" applyFont="1" applyFill="1" applyBorder="1" applyAlignment="1"/>
    <xf numFmtId="184" fontId="3" fillId="4" borderId="6" xfId="0" applyNumberFormat="1" applyFont="1" applyFill="1" applyBorder="1" applyAlignment="1"/>
    <xf numFmtId="184" fontId="3" fillId="4" borderId="12" xfId="17" applyNumberFormat="1" applyFont="1" applyFill="1" applyBorder="1" applyAlignment="1"/>
    <xf numFmtId="0" fontId="3" fillId="0" borderId="6" xfId="0" applyFont="1" applyBorder="1" applyAlignment="1">
      <alignment horizontal="center" vertical="center"/>
    </xf>
    <xf numFmtId="10" fontId="7" fillId="3" borderId="2" xfId="0" applyNumberFormat="1" applyFont="1" applyFill="1" applyBorder="1">
      <alignment vertical="center"/>
    </xf>
    <xf numFmtId="10" fontId="7" fillId="4" borderId="10" xfId="17" applyNumberFormat="1" applyFont="1" applyFill="1" applyBorder="1">
      <alignment vertical="center"/>
    </xf>
    <xf numFmtId="184" fontId="3" fillId="0" borderId="2" xfId="0" applyNumberFormat="1" applyFont="1" applyBorder="1" applyAlignment="1">
      <alignment horizontal="center" vertical="center"/>
    </xf>
    <xf numFmtId="10" fontId="7" fillId="3" borderId="4" xfId="0" applyNumberFormat="1" applyFont="1" applyFill="1" applyBorder="1">
      <alignment vertical="center"/>
    </xf>
    <xf numFmtId="10" fontId="7" fillId="4" borderId="11" xfId="17" applyNumberFormat="1" applyFont="1" applyFill="1" applyBorder="1">
      <alignment vertical="center"/>
    </xf>
    <xf numFmtId="184" fontId="3" fillId="0" borderId="4" xfId="0" applyNumberFormat="1" applyFont="1" applyBorder="1" applyAlignment="1">
      <alignment horizontal="center" vertical="center"/>
    </xf>
    <xf numFmtId="181" fontId="7" fillId="3" borderId="66" xfId="0" applyNumberFormat="1" applyFont="1" applyFill="1" applyBorder="1" applyAlignment="1">
      <alignment horizontal="center" vertical="center"/>
    </xf>
    <xf numFmtId="184" fontId="7" fillId="4" borderId="8" xfId="0" applyNumberFormat="1" applyFont="1" applyFill="1" applyBorder="1">
      <alignment vertical="center"/>
    </xf>
    <xf numFmtId="0" fontId="26" fillId="3" borderId="48" xfId="0" applyFont="1" applyFill="1" applyBorder="1" applyAlignment="1">
      <alignment horizontal="center" vertical="center"/>
    </xf>
    <xf numFmtId="10" fontId="11" fillId="4" borderId="3" xfId="17" applyNumberFormat="1" applyFont="1" applyFill="1" applyBorder="1" applyAlignment="1"/>
    <xf numFmtId="10" fontId="11" fillId="4" borderId="4" xfId="17" applyNumberFormat="1" applyFont="1" applyFill="1" applyBorder="1" applyAlignment="1"/>
    <xf numFmtId="10" fontId="11" fillId="4" borderId="1" xfId="17" applyNumberFormat="1" applyFont="1" applyFill="1" applyBorder="1" applyAlignment="1"/>
    <xf numFmtId="10" fontId="11" fillId="5" borderId="2" xfId="17" applyNumberFormat="1" applyFont="1" applyFill="1" applyBorder="1" applyAlignment="1"/>
    <xf numFmtId="10" fontId="11" fillId="4" borderId="2" xfId="17" applyNumberFormat="1" applyFont="1" applyFill="1" applyBorder="1" applyAlignment="1"/>
    <xf numFmtId="10" fontId="11" fillId="5" borderId="4" xfId="17" applyNumberFormat="1" applyFont="1" applyFill="1" applyBorder="1" applyAlignment="1"/>
    <xf numFmtId="10" fontId="11" fillId="4" borderId="7" xfId="17" applyNumberFormat="1" applyFont="1" applyFill="1" applyBorder="1" applyAlignment="1"/>
    <xf numFmtId="10" fontId="11" fillId="5" borderId="8" xfId="17" applyNumberFormat="1" applyFont="1" applyFill="1" applyBorder="1" applyAlignment="1"/>
    <xf numFmtId="10" fontId="11" fillId="4" borderId="8" xfId="17" applyNumberFormat="1" applyFont="1" applyFill="1" applyBorder="1" applyAlignment="1"/>
    <xf numFmtId="10" fontId="11" fillId="4" borderId="21" xfId="17" applyNumberFormat="1" applyFont="1" applyFill="1" applyBorder="1" applyAlignment="1"/>
    <xf numFmtId="10" fontId="11" fillId="5" borderId="24" xfId="17" applyNumberFormat="1" applyFont="1" applyFill="1" applyBorder="1" applyAlignment="1"/>
    <xf numFmtId="10" fontId="11" fillId="4" borderId="24" xfId="17" applyNumberFormat="1" applyFont="1" applyFill="1" applyBorder="1" applyAlignment="1"/>
    <xf numFmtId="10" fontId="11" fillId="4" borderId="5" xfId="17" applyNumberFormat="1" applyFont="1" applyFill="1" applyBorder="1" applyAlignment="1"/>
    <xf numFmtId="10" fontId="11" fillId="4" borderId="6" xfId="17" applyNumberFormat="1" applyFont="1" applyFill="1" applyBorder="1" applyAlignment="1"/>
    <xf numFmtId="0" fontId="10" fillId="3" borderId="12" xfId="0" applyFont="1" applyFill="1" applyBorder="1" applyAlignment="1">
      <alignment horizontal="center" vertical="center"/>
    </xf>
    <xf numFmtId="0" fontId="3" fillId="3" borderId="5" xfId="0" applyFont="1" applyFill="1" applyBorder="1" applyAlignment="1">
      <alignment horizontal="center" vertical="center"/>
    </xf>
    <xf numFmtId="0" fontId="3" fillId="0" borderId="4" xfId="0" applyFont="1" applyBorder="1" applyAlignment="1">
      <alignment horizontal="center" vertical="center"/>
    </xf>
    <xf numFmtId="10" fontId="7" fillId="4" borderId="13" xfId="17" applyNumberFormat="1" applyFont="1" applyFill="1" applyBorder="1" applyAlignment="1">
      <alignment vertical="center"/>
    </xf>
    <xf numFmtId="0" fontId="3" fillId="3" borderId="57" xfId="0" applyFont="1" applyFill="1" applyBorder="1" applyAlignment="1">
      <alignment horizontal="center" vertical="center"/>
    </xf>
    <xf numFmtId="10" fontId="11" fillId="4" borderId="11" xfId="17" applyNumberFormat="1" applyFont="1" applyFill="1" applyBorder="1" applyAlignment="1"/>
    <xf numFmtId="10" fontId="11" fillId="4" borderId="10" xfId="17" applyNumberFormat="1" applyFont="1" applyFill="1" applyBorder="1" applyAlignment="1"/>
    <xf numFmtId="10" fontId="11" fillId="4" borderId="13" xfId="17" applyNumberFormat="1" applyFont="1" applyFill="1" applyBorder="1" applyAlignment="1"/>
    <xf numFmtId="10" fontId="11" fillId="4" borderId="32" xfId="17" applyNumberFormat="1" applyFont="1" applyFill="1" applyBorder="1" applyAlignment="1"/>
    <xf numFmtId="10" fontId="11" fillId="4" borderId="12" xfId="17" applyNumberFormat="1" applyFont="1" applyFill="1" applyBorder="1" applyAlignment="1"/>
    <xf numFmtId="0" fontId="11" fillId="5" borderId="56" xfId="0" applyFont="1" applyFill="1" applyBorder="1" applyAlignment="1">
      <alignment horizontal="center" vertical="center" wrapText="1"/>
    </xf>
    <xf numFmtId="0" fontId="3" fillId="0" borderId="55" xfId="0" applyFont="1" applyBorder="1" applyAlignment="1">
      <alignment horizontal="center" vertical="center"/>
    </xf>
    <xf numFmtId="184" fontId="3" fillId="0" borderId="36" xfId="0" applyNumberFormat="1" applyFont="1" applyBorder="1" applyAlignment="1">
      <alignment horizontal="center" vertical="center"/>
    </xf>
    <xf numFmtId="10" fontId="7" fillId="4" borderId="36" xfId="17" applyNumberFormat="1" applyFont="1" applyFill="1" applyBorder="1">
      <alignment vertical="center"/>
    </xf>
    <xf numFmtId="184" fontId="3" fillId="0" borderId="47" xfId="0" applyNumberFormat="1" applyFont="1" applyBorder="1" applyAlignment="1">
      <alignment horizontal="center" vertical="center"/>
    </xf>
    <xf numFmtId="10" fontId="7" fillId="4" borderId="47" xfId="17" applyNumberFormat="1" applyFont="1" applyFill="1" applyBorder="1">
      <alignment vertical="center"/>
    </xf>
    <xf numFmtId="10" fontId="7" fillId="4" borderId="45" xfId="17" applyNumberFormat="1" applyFont="1" applyFill="1" applyBorder="1">
      <alignment vertical="center"/>
    </xf>
    <xf numFmtId="0" fontId="0" fillId="0" borderId="0" xfId="0" applyAlignment="1">
      <alignment horizontal="left" vertical="center"/>
    </xf>
    <xf numFmtId="0" fontId="28" fillId="0" borderId="0" xfId="0" applyFont="1">
      <alignment vertical="center"/>
    </xf>
    <xf numFmtId="0" fontId="28" fillId="0" borderId="0" xfId="0" applyFont="1" applyAlignment="1">
      <alignment horizontal="left" vertical="center"/>
    </xf>
    <xf numFmtId="0" fontId="11" fillId="9" borderId="0" xfId="0" applyFont="1" applyFill="1">
      <alignment vertical="center"/>
    </xf>
    <xf numFmtId="0" fontId="11" fillId="10" borderId="0" xfId="0" applyFont="1" applyFill="1">
      <alignment vertical="center"/>
    </xf>
    <xf numFmtId="0" fontId="11" fillId="11" borderId="0" xfId="0" applyFont="1" applyFill="1">
      <alignment vertical="center"/>
    </xf>
    <xf numFmtId="0" fontId="3" fillId="10" borderId="0" xfId="0" applyFont="1" applyFill="1">
      <alignment vertical="center"/>
    </xf>
    <xf numFmtId="183" fontId="3" fillId="3" borderId="14" xfId="0" applyNumberFormat="1" applyFont="1" applyFill="1" applyBorder="1" applyAlignment="1">
      <alignment horizontal="center" vertical="center"/>
    </xf>
    <xf numFmtId="0" fontId="3" fillId="3" borderId="16" xfId="0" applyFont="1" applyFill="1" applyBorder="1" applyAlignment="1">
      <alignment horizontal="center" vertical="center"/>
    </xf>
    <xf numFmtId="3" fontId="3" fillId="3" borderId="37" xfId="0" applyNumberFormat="1" applyFont="1" applyFill="1" applyBorder="1" applyAlignment="1">
      <alignment horizontal="center" vertical="center"/>
    </xf>
    <xf numFmtId="0" fontId="3" fillId="3" borderId="52" xfId="0" applyFont="1" applyFill="1" applyBorder="1" applyAlignment="1">
      <alignment horizontal="center" vertical="center"/>
    </xf>
    <xf numFmtId="176" fontId="3" fillId="3" borderId="21" xfId="0" applyNumberFormat="1" applyFont="1" applyFill="1" applyBorder="1" applyAlignment="1">
      <alignment vertical="center" wrapText="1"/>
    </xf>
    <xf numFmtId="184" fontId="3" fillId="3" borderId="24" xfId="0" applyNumberFormat="1" applyFont="1" applyFill="1" applyBorder="1" applyAlignment="1">
      <alignment vertical="center" wrapText="1"/>
    </xf>
    <xf numFmtId="184" fontId="3" fillId="3" borderId="32" xfId="0" applyNumberFormat="1" applyFont="1" applyFill="1" applyBorder="1" applyAlignment="1"/>
    <xf numFmtId="176" fontId="3" fillId="3" borderId="3" xfId="0" applyNumberFormat="1" applyFont="1" applyFill="1" applyBorder="1" applyAlignment="1">
      <alignment vertical="center" wrapText="1"/>
    </xf>
    <xf numFmtId="184" fontId="3" fillId="3" borderId="4" xfId="0" applyNumberFormat="1" applyFont="1" applyFill="1" applyBorder="1" applyAlignment="1">
      <alignment vertical="center" wrapText="1"/>
    </xf>
    <xf numFmtId="184" fontId="11" fillId="3" borderId="4" xfId="0" applyNumberFormat="1" applyFont="1" applyFill="1" applyBorder="1" applyAlignment="1"/>
    <xf numFmtId="184" fontId="11" fillId="3" borderId="11" xfId="0" applyNumberFormat="1" applyFont="1" applyFill="1" applyBorder="1" applyAlignment="1"/>
    <xf numFmtId="176" fontId="3" fillId="3" borderId="7" xfId="0" applyNumberFormat="1" applyFont="1" applyFill="1" applyBorder="1" applyAlignment="1">
      <alignment vertical="center" wrapText="1"/>
    </xf>
    <xf numFmtId="184" fontId="3" fillId="3" borderId="8" xfId="0" applyNumberFormat="1" applyFont="1" applyFill="1" applyBorder="1" applyAlignment="1">
      <alignment vertical="center" wrapText="1"/>
    </xf>
    <xf numFmtId="184" fontId="11" fillId="3" borderId="8" xfId="0" applyNumberFormat="1" applyFont="1" applyFill="1" applyBorder="1" applyAlignment="1"/>
    <xf numFmtId="184" fontId="11" fillId="3" borderId="13" xfId="0" applyNumberFormat="1" applyFont="1" applyFill="1" applyBorder="1" applyAlignment="1"/>
    <xf numFmtId="3" fontId="11" fillId="3" borderId="0" xfId="0" applyNumberFormat="1" applyFont="1" applyFill="1" applyAlignment="1">
      <alignment horizontal="left" vertical="center"/>
    </xf>
    <xf numFmtId="43" fontId="11" fillId="3" borderId="0" xfId="0" applyNumberFormat="1" applyFont="1" applyFill="1" applyAlignment="1"/>
    <xf numFmtId="3" fontId="11" fillId="3" borderId="0" xfId="0" applyNumberFormat="1" applyFont="1" applyFill="1" applyAlignment="1">
      <alignment horizontal="left" vertical="center" wrapText="1"/>
    </xf>
    <xf numFmtId="0" fontId="24" fillId="0" borderId="30" xfId="0" applyFont="1" applyBorder="1" applyAlignment="1"/>
    <xf numFmtId="0" fontId="24" fillId="3" borderId="30" xfId="0" applyFont="1" applyFill="1" applyBorder="1" applyAlignment="1">
      <alignment horizontal="center"/>
    </xf>
    <xf numFmtId="3" fontId="3" fillId="3" borderId="1" xfId="0" applyNumberFormat="1" applyFont="1" applyFill="1" applyBorder="1" applyAlignment="1">
      <alignment horizontal="center" vertical="center"/>
    </xf>
    <xf numFmtId="3" fontId="3" fillId="3" borderId="2" xfId="0" applyNumberFormat="1" applyFont="1" applyFill="1" applyBorder="1" applyAlignment="1">
      <alignment horizontal="center" vertical="center"/>
    </xf>
    <xf numFmtId="0" fontId="3" fillId="0" borderId="39" xfId="0" applyFont="1" applyBorder="1" applyAlignment="1">
      <alignment horizontal="center" vertical="center"/>
    </xf>
    <xf numFmtId="0" fontId="3" fillId="0" borderId="20" xfId="0" applyFont="1" applyBorder="1" applyAlignment="1">
      <alignment horizontal="left" wrapText="1"/>
    </xf>
    <xf numFmtId="185" fontId="11" fillId="4" borderId="21" xfId="17" applyNumberFormat="1" applyFont="1" applyFill="1" applyBorder="1" applyAlignment="1"/>
    <xf numFmtId="185" fontId="11" fillId="4" borderId="24" xfId="17" applyNumberFormat="1" applyFont="1" applyFill="1" applyBorder="1" applyAlignment="1"/>
    <xf numFmtId="3" fontId="3" fillId="0" borderId="23" xfId="0" applyNumberFormat="1" applyFont="1" applyBorder="1" applyAlignment="1">
      <alignment horizontal="left" vertical="center" wrapText="1"/>
    </xf>
    <xf numFmtId="185" fontId="3" fillId="3" borderId="3" xfId="53" applyNumberFormat="1" applyFont="1" applyFill="1" applyBorder="1" applyAlignment="1"/>
    <xf numFmtId="185" fontId="3" fillId="3" borderId="4" xfId="53" applyNumberFormat="1" applyFont="1" applyFill="1" applyBorder="1" applyAlignment="1"/>
    <xf numFmtId="0" fontId="3" fillId="0" borderId="23" xfId="0" applyFont="1" applyBorder="1" applyAlignment="1">
      <alignment horizontal="left" wrapText="1"/>
    </xf>
    <xf numFmtId="185" fontId="11" fillId="4" borderId="3" xfId="21" applyNumberFormat="1" applyFont="1" applyFill="1" applyBorder="1" applyAlignment="1"/>
    <xf numFmtId="185" fontId="11" fillId="4" borderId="4" xfId="21" applyNumberFormat="1" applyFont="1" applyFill="1" applyBorder="1" applyAlignment="1"/>
    <xf numFmtId="0" fontId="3" fillId="0" borderId="23" xfId="0" applyFont="1" applyBorder="1" applyAlignment="1">
      <alignment horizontal="left" wrapText="1" indent="1"/>
    </xf>
    <xf numFmtId="185" fontId="3" fillId="4" borderId="3" xfId="53" applyNumberFormat="1" applyFont="1" applyFill="1" applyBorder="1" applyAlignment="1"/>
    <xf numFmtId="185" fontId="3" fillId="4" borderId="4" xfId="53" applyNumberFormat="1" applyFont="1" applyFill="1" applyBorder="1" applyAlignment="1"/>
    <xf numFmtId="0" fontId="11" fillId="0" borderId="23" xfId="0" applyFont="1" applyBorder="1" applyAlignment="1">
      <alignment horizontal="left" wrapText="1" indent="2"/>
    </xf>
    <xf numFmtId="185" fontId="3" fillId="0" borderId="3" xfId="53" applyNumberFormat="1" applyFont="1" applyFill="1" applyBorder="1" applyAlignment="1"/>
    <xf numFmtId="185" fontId="3" fillId="0" borderId="4" xfId="53" applyNumberFormat="1" applyFont="1" applyFill="1" applyBorder="1" applyAlignment="1"/>
    <xf numFmtId="0" fontId="11" fillId="0" borderId="23" xfId="0" applyFont="1" applyBorder="1" applyAlignment="1">
      <alignment horizontal="left" wrapText="1" indent="3"/>
    </xf>
    <xf numFmtId="0" fontId="3" fillId="0" borderId="23" xfId="0" applyFont="1" applyBorder="1" applyAlignment="1">
      <alignment horizontal="left" vertical="center" wrapText="1"/>
    </xf>
    <xf numFmtId="0" fontId="11" fillId="0" borderId="23" xfId="0" applyFont="1" applyBorder="1" applyAlignment="1">
      <alignment horizontal="left" vertical="center" wrapText="1" indent="1"/>
    </xf>
    <xf numFmtId="0" fontId="11" fillId="0" borderId="23" xfId="0" applyFont="1" applyBorder="1" applyAlignment="1">
      <alignment horizontal="left" vertical="center" wrapText="1" indent="3"/>
    </xf>
    <xf numFmtId="0" fontId="11" fillId="0" borderId="23" xfId="0" applyFont="1" applyBorder="1" applyAlignment="1">
      <alignment horizontal="left" wrapText="1" indent="1"/>
    </xf>
    <xf numFmtId="176" fontId="3" fillId="0" borderId="23" xfId="0" applyNumberFormat="1" applyFont="1" applyBorder="1" applyAlignment="1">
      <alignment vertical="center" wrapText="1"/>
    </xf>
    <xf numFmtId="185" fontId="3" fillId="4" borderId="3" xfId="21" applyNumberFormat="1" applyFont="1" applyFill="1" applyBorder="1" applyAlignment="1"/>
    <xf numFmtId="185" fontId="3" fillId="4" borderId="4" xfId="21" applyNumberFormat="1" applyFont="1" applyFill="1" applyBorder="1" applyAlignment="1"/>
    <xf numFmtId="3" fontId="3" fillId="0" borderId="23" xfId="0" applyNumberFormat="1" applyFont="1" applyBorder="1" applyAlignment="1">
      <alignment horizontal="left" vertical="center" wrapText="1" indent="1"/>
    </xf>
    <xf numFmtId="3" fontId="11" fillId="0" borderId="23" xfId="0" applyNumberFormat="1" applyFont="1" applyBorder="1" applyAlignment="1">
      <alignment horizontal="left" vertical="center" wrapText="1" indent="1"/>
    </xf>
    <xf numFmtId="3" fontId="3" fillId="0" borderId="23" xfId="0" applyNumberFormat="1" applyFont="1" applyBorder="1" applyAlignment="1">
      <alignment horizontal="left" vertical="center" wrapText="1" indent="3"/>
    </xf>
    <xf numFmtId="184" fontId="11" fillId="3" borderId="0" xfId="0" applyNumberFormat="1" applyFont="1" applyFill="1">
      <alignment vertical="center"/>
    </xf>
    <xf numFmtId="3" fontId="3" fillId="3" borderId="36" xfId="0" applyNumberFormat="1" applyFont="1" applyFill="1" applyBorder="1" applyAlignment="1">
      <alignment horizontal="center" vertical="center"/>
    </xf>
    <xf numFmtId="0" fontId="3" fillId="3" borderId="45" xfId="0" applyFont="1" applyFill="1" applyBorder="1" applyAlignment="1">
      <alignment horizontal="center" vertical="center" wrapText="1"/>
    </xf>
    <xf numFmtId="3" fontId="3" fillId="3" borderId="7" xfId="0" applyNumberFormat="1" applyFont="1" applyFill="1" applyBorder="1" applyAlignment="1">
      <alignment horizontal="center" vertical="center"/>
    </xf>
    <xf numFmtId="3" fontId="3" fillId="3" borderId="8" xfId="0" applyNumberFormat="1" applyFont="1" applyFill="1" applyBorder="1" applyAlignment="1">
      <alignment horizontal="center" vertical="center"/>
    </xf>
    <xf numFmtId="185" fontId="3" fillId="0" borderId="24" xfId="53" applyNumberFormat="1" applyFont="1" applyFill="1" applyBorder="1" applyAlignment="1"/>
    <xf numFmtId="185" fontId="3" fillId="0" borderId="46" xfId="53" applyNumberFormat="1" applyFont="1" applyFill="1" applyBorder="1" applyAlignment="1"/>
    <xf numFmtId="185" fontId="3" fillId="0" borderId="47" xfId="53" applyNumberFormat="1" applyFont="1" applyFill="1" applyBorder="1" applyAlignment="1"/>
    <xf numFmtId="185" fontId="11" fillId="0" borderId="4" xfId="21" applyNumberFormat="1" applyFont="1" applyFill="1" applyBorder="1" applyAlignment="1"/>
    <xf numFmtId="185" fontId="11" fillId="0" borderId="47" xfId="21" applyNumberFormat="1" applyFont="1" applyFill="1" applyBorder="1" applyAlignment="1"/>
    <xf numFmtId="185" fontId="3" fillId="0" borderId="4" xfId="21" applyNumberFormat="1" applyFont="1" applyFill="1" applyBorder="1" applyAlignment="1"/>
    <xf numFmtId="185" fontId="3" fillId="0" borderId="47" xfId="21" applyNumberFormat="1" applyFont="1" applyFill="1" applyBorder="1" applyAlignment="1"/>
    <xf numFmtId="0" fontId="3" fillId="3" borderId="36" xfId="0" applyFont="1" applyFill="1" applyBorder="1" applyAlignment="1">
      <alignment horizontal="center" vertical="center"/>
    </xf>
    <xf numFmtId="3" fontId="3" fillId="3" borderId="45" xfId="0" applyNumberFormat="1" applyFont="1" applyFill="1" applyBorder="1" applyAlignment="1">
      <alignment horizontal="center" vertical="center" wrapText="1"/>
    </xf>
    <xf numFmtId="10" fontId="11" fillId="4" borderId="46" xfId="17" applyNumberFormat="1" applyFont="1" applyFill="1" applyBorder="1" applyAlignment="1"/>
    <xf numFmtId="10" fontId="11" fillId="4" borderId="47" xfId="17" applyNumberFormat="1" applyFont="1" applyFill="1" applyBorder="1" applyAlignment="1"/>
    <xf numFmtId="3" fontId="3" fillId="3" borderId="13" xfId="0" applyNumberFormat="1" applyFont="1" applyFill="1" applyBorder="1" applyAlignment="1">
      <alignment horizontal="center" vertical="center" wrapText="1"/>
    </xf>
    <xf numFmtId="10" fontId="3" fillId="4" borderId="4" xfId="17" applyNumberFormat="1" applyFont="1" applyFill="1" applyBorder="1" applyAlignment="1"/>
    <xf numFmtId="3" fontId="11" fillId="0" borderId="23" xfId="0" applyNumberFormat="1" applyFont="1" applyBorder="1" applyAlignment="1">
      <alignment horizontal="left" vertical="center" wrapText="1" indent="2"/>
    </xf>
    <xf numFmtId="0" fontId="11" fillId="0" borderId="23" xfId="0" applyFont="1" applyBorder="1" applyAlignment="1">
      <alignment horizontal="left" wrapText="1"/>
    </xf>
    <xf numFmtId="185" fontId="11" fillId="4" borderId="3" xfId="17" applyNumberFormat="1" applyFont="1" applyFill="1" applyBorder="1" applyAlignment="1"/>
    <xf numFmtId="185" fontId="11" fillId="4" borderId="4" xfId="17" applyNumberFormat="1" applyFont="1" applyFill="1" applyBorder="1" applyAlignment="1"/>
    <xf numFmtId="185" fontId="11" fillId="0" borderId="3" xfId="17" applyNumberFormat="1" applyFont="1" applyFill="1" applyBorder="1" applyAlignment="1"/>
    <xf numFmtId="185" fontId="11" fillId="0" borderId="4" xfId="17" applyNumberFormat="1" applyFont="1" applyFill="1" applyBorder="1" applyAlignment="1"/>
    <xf numFmtId="0" fontId="3" fillId="0" borderId="60" xfId="0" applyFont="1" applyBorder="1" applyAlignment="1">
      <alignment horizontal="left" wrapText="1"/>
    </xf>
    <xf numFmtId="185" fontId="3" fillId="4" borderId="5" xfId="17" applyNumberFormat="1" applyFont="1" applyFill="1" applyBorder="1" applyAlignment="1"/>
    <xf numFmtId="185" fontId="3" fillId="4" borderId="6" xfId="17" applyNumberFormat="1" applyFont="1" applyFill="1" applyBorder="1" applyAlignment="1"/>
    <xf numFmtId="0" fontId="3" fillId="0" borderId="88" xfId="0" applyFont="1" applyBorder="1" applyAlignment="1">
      <alignment horizontal="left" wrapText="1"/>
    </xf>
    <xf numFmtId="184" fontId="3" fillId="0" borderId="83" xfId="53" applyNumberFormat="1" applyFont="1" applyFill="1" applyBorder="1" applyAlignment="1"/>
    <xf numFmtId="184" fontId="3" fillId="5" borderId="83" xfId="53" applyNumberFormat="1" applyFont="1" applyFill="1" applyBorder="1" applyAlignment="1"/>
    <xf numFmtId="185" fontId="11" fillId="3" borderId="0" xfId="0" applyNumberFormat="1" applyFont="1" applyFill="1">
      <alignment vertical="center"/>
    </xf>
    <xf numFmtId="0" fontId="3" fillId="0" borderId="0" xfId="0" applyFont="1" applyAlignment="1">
      <alignment horizontal="left"/>
    </xf>
    <xf numFmtId="185" fontId="29" fillId="0" borderId="0" xfId="0" applyNumberFormat="1" applyFont="1">
      <alignment vertical="center"/>
    </xf>
    <xf numFmtId="0" fontId="3" fillId="3" borderId="61" xfId="0" applyFont="1" applyFill="1" applyBorder="1" applyAlignment="1">
      <alignment horizontal="center" vertical="center" wrapText="1"/>
    </xf>
    <xf numFmtId="0" fontId="3" fillId="3" borderId="64" xfId="0" applyFont="1" applyFill="1" applyBorder="1" applyAlignment="1">
      <alignment horizontal="center" vertical="center" wrapText="1"/>
    </xf>
    <xf numFmtId="0" fontId="3" fillId="3" borderId="68" xfId="0" applyFont="1" applyFill="1" applyBorder="1" applyAlignment="1">
      <alignment horizontal="center" vertical="center"/>
    </xf>
    <xf numFmtId="0" fontId="3" fillId="3" borderId="65" xfId="0" applyFont="1" applyFill="1" applyBorder="1" applyAlignment="1">
      <alignment horizontal="center" vertical="center" wrapText="1"/>
    </xf>
    <xf numFmtId="3" fontId="3" fillId="3" borderId="80" xfId="0" applyNumberFormat="1" applyFont="1" applyFill="1" applyBorder="1" applyAlignment="1">
      <alignment horizontal="center" vertical="center"/>
    </xf>
    <xf numFmtId="0" fontId="3" fillId="3" borderId="37" xfId="0" applyFont="1" applyFill="1" applyBorder="1">
      <alignment vertical="center"/>
    </xf>
    <xf numFmtId="185" fontId="7" fillId="4" borderId="38" xfId="4" applyNumberFormat="1" applyFont="1" applyFill="1" applyBorder="1">
      <alignment vertical="center"/>
    </xf>
    <xf numFmtId="10" fontId="11" fillId="4" borderId="2" xfId="43" applyNumberFormat="1" applyFont="1" applyFill="1" applyBorder="1">
      <alignment vertical="center"/>
    </xf>
    <xf numFmtId="185" fontId="11" fillId="4" borderId="2" xfId="4" applyNumberFormat="1" applyFont="1" applyFill="1" applyBorder="1">
      <alignment vertical="center"/>
    </xf>
    <xf numFmtId="185" fontId="7" fillId="4" borderId="43" xfId="0" applyNumberFormat="1" applyFont="1" applyFill="1" applyBorder="1">
      <alignment vertical="center"/>
    </xf>
    <xf numFmtId="10" fontId="11" fillId="4" borderId="4" xfId="43" applyNumberFormat="1" applyFont="1" applyFill="1" applyBorder="1">
      <alignment vertical="center"/>
    </xf>
    <xf numFmtId="185" fontId="11" fillId="4" borderId="43" xfId="0" applyNumberFormat="1" applyFont="1" applyFill="1" applyBorder="1">
      <alignment vertical="center"/>
    </xf>
    <xf numFmtId="183" fontId="3" fillId="0" borderId="42" xfId="0" applyNumberFormat="1" applyFont="1" applyBorder="1">
      <alignment vertical="center"/>
    </xf>
    <xf numFmtId="183" fontId="3" fillId="0" borderId="42" xfId="0" applyNumberFormat="1" applyFont="1" applyBorder="1" applyAlignment="1">
      <alignment vertical="center" wrapText="1"/>
    </xf>
    <xf numFmtId="185" fontId="7" fillId="0" borderId="43" xfId="0" applyNumberFormat="1" applyFont="1" applyBorder="1">
      <alignment vertical="center"/>
    </xf>
    <xf numFmtId="185" fontId="11" fillId="0" borderId="4" xfId="0" applyNumberFormat="1" applyFont="1" applyBorder="1">
      <alignment vertical="center"/>
    </xf>
    <xf numFmtId="0" fontId="3" fillId="0" borderId="42" xfId="0" applyFont="1" applyBorder="1" applyAlignment="1">
      <alignment vertical="center" wrapText="1"/>
    </xf>
    <xf numFmtId="185" fontId="11" fillId="0" borderId="47" xfId="17" applyNumberFormat="1" applyFont="1" applyFill="1" applyBorder="1" applyAlignment="1"/>
    <xf numFmtId="185" fontId="3" fillId="0" borderId="6" xfId="17" applyNumberFormat="1" applyFont="1" applyFill="1" applyBorder="1" applyAlignment="1"/>
    <xf numFmtId="185" fontId="3" fillId="0" borderId="55" xfId="17" applyNumberFormat="1" applyFont="1" applyFill="1" applyBorder="1" applyAlignment="1"/>
    <xf numFmtId="0" fontId="3" fillId="3" borderId="37" xfId="0" applyFont="1" applyFill="1" applyBorder="1" applyAlignment="1">
      <alignment horizontal="center" vertical="center" wrapText="1"/>
    </xf>
    <xf numFmtId="3" fontId="3" fillId="3" borderId="85" xfId="0" applyNumberFormat="1" applyFont="1" applyFill="1" applyBorder="1" applyAlignment="1">
      <alignment horizontal="center" vertical="center"/>
    </xf>
    <xf numFmtId="10" fontId="3" fillId="4" borderId="47" xfId="17" applyNumberFormat="1" applyFont="1" applyFill="1" applyBorder="1" applyAlignment="1"/>
    <xf numFmtId="10" fontId="11" fillId="4" borderId="55" xfId="17" applyNumberFormat="1" applyFont="1" applyFill="1" applyBorder="1" applyAlignment="1"/>
    <xf numFmtId="0" fontId="11" fillId="3" borderId="83" xfId="0" applyFont="1" applyFill="1" applyBorder="1">
      <alignment vertical="center"/>
    </xf>
    <xf numFmtId="184" fontId="3" fillId="3" borderId="83" xfId="53" applyNumberFormat="1" applyFont="1" applyFill="1" applyBorder="1" applyAlignment="1"/>
    <xf numFmtId="10" fontId="3" fillId="4" borderId="55" xfId="17" applyNumberFormat="1" applyFont="1" applyFill="1" applyBorder="1" applyAlignment="1"/>
    <xf numFmtId="10" fontId="3" fillId="4" borderId="11" xfId="17" applyNumberFormat="1" applyFont="1" applyFill="1" applyBorder="1" applyAlignment="1"/>
    <xf numFmtId="184" fontId="3" fillId="5" borderId="77" xfId="53" applyNumberFormat="1" applyFont="1" applyFill="1" applyBorder="1" applyAlignment="1"/>
    <xf numFmtId="185" fontId="7" fillId="4" borderId="59" xfId="0" applyNumberFormat="1" applyFont="1" applyFill="1" applyBorder="1">
      <alignment vertical="center"/>
    </xf>
    <xf numFmtId="10" fontId="11" fillId="4" borderId="6" xfId="43" applyNumberFormat="1" applyFont="1" applyFill="1" applyBorder="1">
      <alignment vertical="center"/>
    </xf>
    <xf numFmtId="0" fontId="3" fillId="3" borderId="73" xfId="0" applyFont="1" applyFill="1" applyBorder="1">
      <alignment vertical="center"/>
    </xf>
    <xf numFmtId="185" fontId="7" fillId="4" borderId="7" xfId="0" applyNumberFormat="1" applyFont="1" applyFill="1" applyBorder="1">
      <alignment vertical="center"/>
    </xf>
    <xf numFmtId="10" fontId="11" fillId="4" borderId="8" xfId="43" applyNumberFormat="1" applyFont="1" applyFill="1" applyBorder="1">
      <alignment vertical="center"/>
    </xf>
    <xf numFmtId="0" fontId="3" fillId="3" borderId="31" xfId="0" applyFont="1" applyFill="1" applyBorder="1">
      <alignment vertical="center"/>
    </xf>
    <xf numFmtId="185" fontId="11" fillId="3" borderId="48" xfId="0" applyNumberFormat="1" applyFont="1" applyFill="1" applyBorder="1" applyAlignment="1">
      <alignment horizontal="center" vertical="center"/>
    </xf>
    <xf numFmtId="185" fontId="11" fillId="3" borderId="44" xfId="0" applyNumberFormat="1" applyFont="1" applyFill="1" applyBorder="1" applyAlignment="1">
      <alignment horizontal="center" vertical="center"/>
    </xf>
    <xf numFmtId="0" fontId="11" fillId="3" borderId="0" xfId="0" applyFont="1" applyFill="1" applyAlignment="1">
      <alignment horizontal="left" vertical="top"/>
    </xf>
    <xf numFmtId="43" fontId="3" fillId="3" borderId="0" xfId="0" applyNumberFormat="1" applyFont="1" applyFill="1" applyAlignment="1">
      <alignment vertical="top"/>
    </xf>
    <xf numFmtId="10" fontId="3" fillId="3" borderId="0" xfId="17" applyNumberFormat="1" applyFont="1" applyFill="1" applyBorder="1" applyAlignment="1">
      <alignment vertical="top"/>
    </xf>
    <xf numFmtId="43" fontId="3" fillId="3" borderId="0" xfId="21" applyNumberFormat="1" applyFont="1" applyFill="1" applyBorder="1" applyAlignment="1">
      <alignment vertical="top"/>
    </xf>
    <xf numFmtId="0" fontId="11" fillId="3" borderId="73" xfId="0" applyFont="1" applyFill="1" applyBorder="1" applyAlignment="1">
      <alignment horizontal="left" vertical="top"/>
    </xf>
    <xf numFmtId="0" fontId="10" fillId="3" borderId="75" xfId="0" applyFont="1" applyFill="1" applyBorder="1" applyAlignment="1">
      <alignment horizontal="center" vertical="center"/>
    </xf>
    <xf numFmtId="0" fontId="10" fillId="3" borderId="83" xfId="0" applyFont="1" applyFill="1" applyBorder="1" applyAlignment="1">
      <alignment horizontal="center" vertical="center"/>
    </xf>
    <xf numFmtId="0" fontId="10" fillId="3" borderId="33" xfId="0" applyFont="1" applyFill="1" applyBorder="1" applyAlignment="1">
      <alignment horizontal="center" vertical="center"/>
    </xf>
    <xf numFmtId="185" fontId="10" fillId="4" borderId="41" xfId="0" applyNumberFormat="1" applyFont="1" applyFill="1" applyBorder="1" applyAlignment="1">
      <alignment horizontal="center" vertical="center"/>
    </xf>
    <xf numFmtId="185" fontId="10" fillId="4" borderId="24" xfId="0" applyNumberFormat="1" applyFont="1" applyFill="1" applyBorder="1" applyAlignment="1">
      <alignment horizontal="center" vertical="center"/>
    </xf>
    <xf numFmtId="185" fontId="10" fillId="3" borderId="41" xfId="0" applyNumberFormat="1" applyFont="1" applyFill="1" applyBorder="1" applyAlignment="1">
      <alignment horizontal="center" vertical="center"/>
    </xf>
    <xf numFmtId="185" fontId="10" fillId="3" borderId="24" xfId="0" applyNumberFormat="1" applyFont="1" applyFill="1" applyBorder="1" applyAlignment="1">
      <alignment horizontal="center" vertical="center"/>
    </xf>
    <xf numFmtId="185" fontId="7" fillId="3" borderId="41" xfId="0" applyNumberFormat="1" applyFont="1" applyFill="1" applyBorder="1">
      <alignment vertical="center"/>
    </xf>
    <xf numFmtId="185" fontId="7" fillId="3" borderId="24" xfId="0" applyNumberFormat="1" applyFont="1" applyFill="1" applyBorder="1">
      <alignment vertical="center"/>
    </xf>
    <xf numFmtId="185" fontId="7" fillId="3" borderId="43" xfId="0" applyNumberFormat="1" applyFont="1" applyFill="1" applyBorder="1">
      <alignment vertical="center"/>
    </xf>
    <xf numFmtId="185" fontId="7" fillId="3" borderId="59" xfId="0" applyNumberFormat="1" applyFont="1" applyFill="1" applyBorder="1">
      <alignment vertical="center"/>
    </xf>
    <xf numFmtId="185" fontId="7" fillId="3" borderId="6" xfId="0" applyNumberFormat="1" applyFont="1" applyFill="1" applyBorder="1">
      <alignment vertical="center"/>
    </xf>
    <xf numFmtId="185" fontId="7" fillId="4" borderId="40" xfId="19" applyNumberFormat="1" applyFont="1" applyFill="1" applyBorder="1">
      <alignment vertical="center"/>
    </xf>
    <xf numFmtId="184" fontId="7" fillId="0" borderId="81" xfId="19" applyNumberFormat="1" applyFont="1" applyFill="1" applyBorder="1">
      <alignment vertical="center"/>
    </xf>
    <xf numFmtId="184" fontId="7" fillId="0" borderId="44" xfId="19" applyNumberFormat="1" applyFont="1" applyFill="1" applyBorder="1">
      <alignment vertical="center"/>
    </xf>
    <xf numFmtId="0" fontId="11" fillId="3" borderId="88" xfId="0" applyFont="1" applyFill="1" applyBorder="1">
      <alignment vertical="center"/>
    </xf>
    <xf numFmtId="0" fontId="3" fillId="3" borderId="83" xfId="0" applyFont="1" applyFill="1" applyBorder="1" applyAlignment="1">
      <alignment horizontal="center" vertical="center" wrapText="1"/>
    </xf>
    <xf numFmtId="184" fontId="11" fillId="3" borderId="2" xfId="0" applyNumberFormat="1" applyFont="1" applyFill="1" applyBorder="1">
      <alignment vertical="center"/>
    </xf>
    <xf numFmtId="184" fontId="11" fillId="3" borderId="10" xfId="0" applyNumberFormat="1" applyFont="1" applyFill="1" applyBorder="1">
      <alignment vertical="center"/>
    </xf>
    <xf numFmtId="0" fontId="3" fillId="3" borderId="31" xfId="0" applyFont="1" applyFill="1" applyBorder="1" applyAlignment="1">
      <alignment horizontal="center" vertical="center"/>
    </xf>
    <xf numFmtId="184" fontId="11" fillId="3" borderId="8" xfId="0" applyNumberFormat="1" applyFont="1" applyFill="1" applyBorder="1">
      <alignment vertical="center"/>
    </xf>
    <xf numFmtId="184" fontId="11" fillId="3" borderId="13" xfId="0" applyNumberFormat="1" applyFont="1" applyFill="1" applyBorder="1">
      <alignment vertical="center"/>
    </xf>
    <xf numFmtId="0" fontId="3" fillId="3" borderId="21" xfId="0" applyFont="1" applyFill="1" applyBorder="1" applyAlignment="1">
      <alignment horizontal="center" vertical="center"/>
    </xf>
    <xf numFmtId="0" fontId="11" fillId="3" borderId="0" xfId="0" applyFont="1" applyFill="1" applyAlignment="1">
      <alignment horizontal="left" vertical="center" indent="2"/>
    </xf>
    <xf numFmtId="0" fontId="11" fillId="3" borderId="1" xfId="0" applyFont="1" applyFill="1" applyBorder="1" applyAlignment="1">
      <alignment horizontal="center" vertical="center"/>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11" xfId="0" applyFont="1" applyFill="1" applyBorder="1" applyAlignment="1">
      <alignment horizontal="center" vertical="center"/>
    </xf>
    <xf numFmtId="43" fontId="11" fillId="3" borderId="8" xfId="19" applyFont="1" applyFill="1" applyBorder="1">
      <alignment vertical="center"/>
    </xf>
    <xf numFmtId="184" fontId="11" fillId="4" borderId="13" xfId="19" applyNumberFormat="1" applyFont="1" applyFill="1" applyBorder="1">
      <alignment vertical="center"/>
    </xf>
    <xf numFmtId="10" fontId="3" fillId="4" borderId="6" xfId="17" applyNumberFormat="1" applyFont="1" applyFill="1" applyBorder="1" applyAlignment="1">
      <alignment horizontal="center" vertical="center"/>
    </xf>
    <xf numFmtId="0" fontId="3" fillId="3" borderId="7" xfId="0" applyFont="1" applyFill="1" applyBorder="1">
      <alignment vertical="center"/>
    </xf>
    <xf numFmtId="0" fontId="11" fillId="3" borderId="8" xfId="0" applyFont="1" applyFill="1" applyBorder="1" applyAlignment="1">
      <alignment horizontal="center" vertical="center"/>
    </xf>
    <xf numFmtId="187" fontId="11" fillId="5" borderId="6" xfId="0" applyNumberFormat="1" applyFont="1" applyFill="1" applyBorder="1">
      <alignment vertical="center"/>
    </xf>
    <xf numFmtId="187" fontId="11" fillId="5" borderId="12" xfId="0" applyNumberFormat="1" applyFont="1" applyFill="1" applyBorder="1">
      <alignment vertical="center"/>
    </xf>
    <xf numFmtId="187" fontId="11" fillId="5" borderId="8" xfId="0" applyNumberFormat="1" applyFont="1" applyFill="1" applyBorder="1">
      <alignment vertical="center"/>
    </xf>
    <xf numFmtId="185" fontId="11" fillId="3" borderId="13" xfId="0" applyNumberFormat="1" applyFont="1" applyFill="1" applyBorder="1" applyAlignment="1">
      <alignment horizontal="center" vertical="center"/>
    </xf>
    <xf numFmtId="10" fontId="3" fillId="4" borderId="12" xfId="17" applyNumberFormat="1" applyFont="1" applyFill="1" applyBorder="1" applyAlignment="1">
      <alignment horizontal="center" vertical="center"/>
    </xf>
    <xf numFmtId="0" fontId="11" fillId="3" borderId="13" xfId="0" applyFont="1" applyFill="1" applyBorder="1" applyAlignment="1">
      <alignment horizontal="center" vertical="center"/>
    </xf>
    <xf numFmtId="0" fontId="3" fillId="3" borderId="0" xfId="5" applyFont="1" applyFill="1" applyAlignment="1">
      <alignment horizontal="right"/>
    </xf>
    <xf numFmtId="0" fontId="10" fillId="3" borderId="77" xfId="0" applyFont="1" applyFill="1" applyBorder="1" applyAlignment="1">
      <alignment horizontal="center" vertical="center"/>
    </xf>
    <xf numFmtId="185" fontId="7" fillId="4" borderId="32" xfId="19" applyNumberFormat="1" applyFont="1" applyFill="1" applyBorder="1" applyAlignment="1">
      <alignment horizontal="center" vertical="center"/>
    </xf>
    <xf numFmtId="185" fontId="10" fillId="3" borderId="46" xfId="0" applyNumberFormat="1" applyFont="1" applyFill="1" applyBorder="1" applyAlignment="1">
      <alignment horizontal="center" vertical="center"/>
    </xf>
    <xf numFmtId="185" fontId="7" fillId="3" borderId="46" xfId="0" applyNumberFormat="1" applyFont="1" applyFill="1" applyBorder="1">
      <alignment vertical="center"/>
    </xf>
    <xf numFmtId="185" fontId="7" fillId="4" borderId="11" xfId="19" applyNumberFormat="1" applyFont="1" applyFill="1" applyBorder="1" applyAlignment="1">
      <alignment horizontal="center" vertical="center"/>
    </xf>
    <xf numFmtId="185" fontId="7" fillId="3" borderId="82" xfId="0" applyNumberFormat="1" applyFont="1" applyFill="1" applyBorder="1">
      <alignment vertical="center"/>
    </xf>
    <xf numFmtId="185" fontId="7" fillId="4" borderId="13" xfId="19" applyNumberFormat="1" applyFont="1" applyFill="1" applyBorder="1" applyAlignment="1">
      <alignment horizontal="center" vertical="center"/>
    </xf>
    <xf numFmtId="182" fontId="7" fillId="4" borderId="57" xfId="19" applyNumberFormat="1" applyFont="1" applyFill="1" applyBorder="1" applyAlignment="1">
      <alignment horizontal="center" vertical="center"/>
    </xf>
    <xf numFmtId="0" fontId="9" fillId="0" borderId="0" xfId="0" applyFont="1" applyAlignment="1">
      <alignment horizontal="center" vertical="center"/>
    </xf>
    <xf numFmtId="0" fontId="30" fillId="12" borderId="6" xfId="0" applyFont="1" applyFill="1" applyBorder="1" applyAlignment="1">
      <alignment horizontal="center" vertical="center"/>
    </xf>
    <xf numFmtId="0" fontId="30" fillId="12" borderId="6" xfId="0" applyFont="1" applyFill="1" applyBorder="1" applyAlignment="1">
      <alignment horizontal="left" vertical="center"/>
    </xf>
    <xf numFmtId="0" fontId="7" fillId="0" borderId="1" xfId="0" applyFont="1" applyBorder="1" applyAlignment="1">
      <alignment horizontal="center" vertical="center"/>
    </xf>
    <xf numFmtId="0" fontId="11" fillId="0" borderId="2" xfId="0" applyFont="1" applyBorder="1" applyAlignment="1">
      <alignment horizontal="left" vertical="center"/>
    </xf>
    <xf numFmtId="0" fontId="11" fillId="3" borderId="2" xfId="0" applyFont="1" applyFill="1" applyBorder="1" applyAlignment="1"/>
    <xf numFmtId="0" fontId="11" fillId="0" borderId="2" xfId="0" applyFont="1" applyBorder="1" applyAlignment="1">
      <alignment horizontal="center" vertical="center"/>
    </xf>
    <xf numFmtId="0" fontId="7" fillId="0" borderId="3" xfId="0" applyFont="1" applyBorder="1" applyAlignment="1">
      <alignment horizontal="center" vertical="center"/>
    </xf>
    <xf numFmtId="0" fontId="11" fillId="3" borderId="4" xfId="0" applyFont="1" applyFill="1" applyBorder="1" applyAlignment="1"/>
    <xf numFmtId="0" fontId="11" fillId="0" borderId="4" xfId="0" applyFont="1" applyBorder="1" applyAlignment="1">
      <alignment horizontal="center" vertical="center"/>
    </xf>
    <xf numFmtId="0" fontId="7" fillId="0" borderId="3" xfId="0" applyFont="1" applyBorder="1" applyAlignment="1">
      <alignment horizontal="center" vertical="center" wrapText="1"/>
    </xf>
    <xf numFmtId="0" fontId="11" fillId="0" borderId="4" xfId="0" applyFont="1" applyBorder="1" applyAlignment="1">
      <alignment horizontal="left" vertical="center" wrapText="1"/>
    </xf>
    <xf numFmtId="0" fontId="7" fillId="0" borderId="7" xfId="0" applyFont="1" applyBorder="1" applyAlignment="1">
      <alignment horizontal="center" vertical="center" wrapText="1"/>
    </xf>
    <xf numFmtId="0" fontId="11" fillId="0" borderId="8" xfId="0" applyFont="1" applyBorder="1" applyAlignment="1">
      <alignment horizontal="left" vertical="center" wrapText="1"/>
    </xf>
    <xf numFmtId="0" fontId="11" fillId="0" borderId="8" xfId="0" applyFont="1" applyBorder="1" applyAlignment="1">
      <alignment horizontal="center" vertical="center"/>
    </xf>
    <xf numFmtId="0" fontId="11" fillId="0" borderId="10" xfId="0" applyFont="1" applyBorder="1" applyAlignment="1">
      <alignment horizontal="center" vertical="center"/>
    </xf>
    <xf numFmtId="0" fontId="11" fillId="0" borderId="13" xfId="0" applyFont="1" applyBorder="1" applyAlignment="1">
      <alignment horizontal="center" vertical="center"/>
    </xf>
    <xf numFmtId="0" fontId="31" fillId="3" borderId="0" xfId="0" applyFont="1" applyFill="1">
      <alignment vertical="center"/>
    </xf>
    <xf numFmtId="0" fontId="9" fillId="3" borderId="0" xfId="0" applyFont="1" applyFill="1" applyAlignment="1">
      <alignment horizontal="centerContinuous" vertical="center"/>
    </xf>
    <xf numFmtId="0" fontId="31" fillId="3" borderId="0" xfId="0" applyFont="1" applyFill="1" applyAlignment="1">
      <alignment horizontal="centerContinuous" vertical="center"/>
    </xf>
    <xf numFmtId="0" fontId="3" fillId="8" borderId="4" xfId="0" applyFont="1" applyFill="1" applyBorder="1" applyAlignment="1">
      <alignment horizontal="center" vertical="center"/>
    </xf>
    <xf numFmtId="0" fontId="11" fillId="3" borderId="4" xfId="0" applyFont="1" applyFill="1" applyBorder="1" applyAlignment="1">
      <alignment horizontal="center"/>
    </xf>
    <xf numFmtId="0" fontId="11" fillId="3" borderId="6" xfId="0" applyFont="1" applyFill="1" applyBorder="1" applyAlignment="1">
      <alignment horizontal="center" vertical="center" wrapText="1"/>
    </xf>
    <xf numFmtId="0" fontId="11" fillId="3" borderId="4" xfId="28" applyFont="1" applyFill="1" applyBorder="1" applyAlignment="1" applyProtection="1"/>
    <xf numFmtId="0" fontId="11" fillId="3" borderId="54" xfId="0" applyFont="1" applyFill="1" applyBorder="1" applyAlignment="1">
      <alignment horizontal="center" vertical="center" wrapText="1"/>
    </xf>
    <xf numFmtId="0" fontId="11" fillId="0" borderId="4" xfId="28" applyFont="1" applyFill="1" applyBorder="1" applyAlignment="1" applyProtection="1"/>
    <xf numFmtId="0" fontId="11" fillId="3" borderId="24" xfId="0"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24" xfId="0" applyFont="1" applyBorder="1" applyAlignment="1">
      <alignment horizontal="center" vertical="center" wrapText="1"/>
    </xf>
    <xf numFmtId="183" fontId="10" fillId="0" borderId="0" xfId="0" applyNumberFormat="1" applyFont="1">
      <alignment vertical="center"/>
    </xf>
    <xf numFmtId="183" fontId="7" fillId="4" borderId="4" xfId="0" applyNumberFormat="1" applyFont="1" applyFill="1" applyBorder="1">
      <alignment vertical="center"/>
    </xf>
    <xf numFmtId="9" fontId="10" fillId="5" borderId="4" xfId="0" applyNumberFormat="1" applyFont="1" applyFill="1" applyBorder="1" applyAlignment="1">
      <alignment horizontal="center" vertical="center"/>
    </xf>
    <xf numFmtId="187" fontId="0" fillId="0" borderId="0" xfId="0" applyNumberFormat="1" applyAlignment="1">
      <alignment horizontal="center" vertical="center"/>
    </xf>
    <xf numFmtId="0" fontId="0" fillId="3" borderId="0" xfId="0" applyFill="1">
      <alignment vertical="center"/>
    </xf>
    <xf numFmtId="0" fontId="32" fillId="12" borderId="24" xfId="0" applyFont="1" applyFill="1" applyBorder="1" applyAlignment="1">
      <alignment horizontal="center" vertical="center" wrapText="1"/>
    </xf>
    <xf numFmtId="187" fontId="32" fillId="12" borderId="54" xfId="0" applyNumberFormat="1" applyFont="1" applyFill="1" applyBorder="1" applyAlignment="1">
      <alignment horizontal="center" vertical="center" wrapText="1"/>
    </xf>
    <xf numFmtId="0" fontId="32" fillId="12" borderId="4" xfId="0" applyFont="1" applyFill="1" applyBorder="1" applyAlignment="1">
      <alignment horizontal="center" vertical="center" wrapText="1"/>
    </xf>
    <xf numFmtId="187" fontId="32" fillId="12" borderId="24" xfId="0" applyNumberFormat="1" applyFont="1" applyFill="1" applyBorder="1" applyAlignment="1">
      <alignment horizontal="center" vertical="center" wrapText="1"/>
    </xf>
    <xf numFmtId="0" fontId="3" fillId="0" borderId="4" xfId="0" applyFont="1" applyBorder="1" applyAlignment="1">
      <alignment horizontal="left" vertical="center" wrapText="1"/>
    </xf>
    <xf numFmtId="187" fontId="11" fillId="0" borderId="47" xfId="0" applyNumberFormat="1" applyFont="1" applyBorder="1" applyAlignment="1">
      <alignment horizontal="center" vertical="center" wrapText="1"/>
    </xf>
    <xf numFmtId="0" fontId="3" fillId="3" borderId="54" xfId="0" applyFont="1" applyFill="1" applyBorder="1" applyAlignment="1">
      <alignment horizontal="center" vertical="center" wrapText="1"/>
    </xf>
    <xf numFmtId="187" fontId="11" fillId="0" borderId="4" xfId="0" applyNumberFormat="1" applyFont="1" applyBorder="1" applyAlignment="1">
      <alignment horizontal="center" vertical="center" wrapText="1"/>
    </xf>
    <xf numFmtId="0" fontId="3" fillId="3" borderId="24" xfId="0" applyFont="1" applyFill="1" applyBorder="1" applyAlignment="1">
      <alignment horizontal="center" vertical="center" wrapText="1"/>
    </xf>
    <xf numFmtId="0" fontId="3" fillId="3" borderId="4" xfId="0" applyFont="1" applyFill="1" applyBorder="1" applyAlignment="1">
      <alignment horizontal="left" vertical="center" wrapText="1"/>
    </xf>
    <xf numFmtId="187" fontId="11" fillId="3" borderId="47" xfId="0" applyNumberFormat="1" applyFont="1" applyFill="1" applyBorder="1" applyAlignment="1">
      <alignment horizontal="center" vertical="center" wrapText="1"/>
    </xf>
    <xf numFmtId="0" fontId="3" fillId="0" borderId="6" xfId="0" applyFont="1" applyBorder="1" applyAlignment="1">
      <alignment horizontal="center" vertical="center" wrapText="1"/>
    </xf>
    <xf numFmtId="187" fontId="11" fillId="0" borderId="4" xfId="0" applyNumberFormat="1" applyFont="1" applyBorder="1" applyAlignment="1">
      <alignment horizontal="center" vertical="center"/>
    </xf>
    <xf numFmtId="0" fontId="3" fillId="0" borderId="54" xfId="0" applyFont="1" applyBorder="1" applyAlignment="1">
      <alignment horizontal="center" vertical="center" wrapText="1"/>
    </xf>
    <xf numFmtId="187" fontId="11" fillId="3" borderId="4" xfId="0" applyNumberFormat="1" applyFont="1" applyFill="1" applyBorder="1" applyAlignment="1">
      <alignment horizontal="center" vertical="center" wrapText="1"/>
    </xf>
    <xf numFmtId="0" fontId="3" fillId="3" borderId="4" xfId="0" applyFont="1" applyFill="1" applyBorder="1" applyAlignment="1">
      <alignment vertical="center" wrapText="1"/>
    </xf>
    <xf numFmtId="0" fontId="3" fillId="0" borderId="89" xfId="0" applyFont="1" applyBorder="1" applyAlignment="1">
      <alignment horizontal="left" vertical="center" wrapText="1"/>
    </xf>
    <xf numFmtId="0" fontId="3" fillId="0" borderId="90" xfId="0" applyFont="1" applyBorder="1" applyAlignment="1">
      <alignment horizontal="left" vertical="center" wrapText="1"/>
    </xf>
    <xf numFmtId="0" fontId="3" fillId="3" borderId="6" xfId="0" applyFont="1" applyFill="1" applyBorder="1" applyAlignment="1">
      <alignment vertical="center" wrapText="1"/>
    </xf>
    <xf numFmtId="187" fontId="11" fillId="3" borderId="6" xfId="0" applyNumberFormat="1" applyFont="1" applyFill="1" applyBorder="1" applyAlignment="1">
      <alignment horizontal="center" vertical="center" wrapText="1"/>
    </xf>
    <xf numFmtId="0" fontId="33" fillId="3" borderId="4" xfId="0" applyFont="1" applyFill="1" applyBorder="1" applyAlignment="1">
      <alignment horizontal="center" vertical="center"/>
    </xf>
    <xf numFmtId="0" fontId="34" fillId="3" borderId="0" xfId="0" applyFont="1" applyFill="1">
      <alignment vertical="center"/>
    </xf>
    <xf numFmtId="0" fontId="34" fillId="3" borderId="0" xfId="0" applyFont="1" applyFill="1" applyAlignment="1">
      <alignment vertical="center" wrapText="1"/>
    </xf>
    <xf numFmtId="187" fontId="34" fillId="3" borderId="0" xfId="0" applyNumberFormat="1" applyFont="1" applyFill="1" applyAlignment="1">
      <alignment horizontal="center" vertical="center"/>
    </xf>
    <xf numFmtId="0" fontId="13" fillId="0" borderId="4" xfId="0" applyFont="1" applyBorder="1" applyAlignment="1">
      <alignment vertical="center" wrapText="1"/>
    </xf>
    <xf numFmtId="0" fontId="0" fillId="3" borderId="0" xfId="0" applyFill="1" applyAlignment="1">
      <alignment vertical="center" wrapText="1"/>
    </xf>
    <xf numFmtId="0" fontId="11" fillId="0" borderId="4" xfId="28" applyNumberFormat="1" applyFont="1" applyFill="1" applyBorder="1" applyAlignment="1" applyProtection="1">
      <alignment horizontal="left" vertical="center" wrapText="1"/>
    </xf>
    <xf numFmtId="0" fontId="35" fillId="3" borderId="4" xfId="0" applyFont="1" applyFill="1" applyBorder="1" applyAlignment="1">
      <alignment horizontal="center" vertical="center" wrapText="1"/>
    </xf>
    <xf numFmtId="0" fontId="11" fillId="0" borderId="4" xfId="28" applyNumberFormat="1" applyFont="1" applyFill="1" applyBorder="1" applyAlignment="1" applyProtection="1">
      <alignment vertical="center" wrapText="1"/>
    </xf>
    <xf numFmtId="0" fontId="35" fillId="0" borderId="4" xfId="0" applyFont="1" applyBorder="1">
      <alignment vertical="center"/>
    </xf>
    <xf numFmtId="0" fontId="35" fillId="0" borderId="4" xfId="0" applyFont="1" applyBorder="1" applyAlignment="1">
      <alignment horizontal="center" vertical="center" wrapText="1"/>
    </xf>
    <xf numFmtId="0" fontId="11" fillId="0" borderId="6" xfId="0" applyFont="1" applyBorder="1" applyAlignment="1">
      <alignment horizontal="left" vertical="center" wrapText="1"/>
    </xf>
    <xf numFmtId="0" fontId="36" fillId="3" borderId="0" xfId="0" applyFont="1" applyFill="1" applyAlignment="1">
      <alignment vertical="top"/>
    </xf>
    <xf numFmtId="0" fontId="37" fillId="3" borderId="0" xfId="0" applyFont="1" applyFill="1" applyAlignment="1"/>
    <xf numFmtId="0" fontId="38" fillId="3" borderId="0" xfId="0" applyFont="1" applyFill="1" applyAlignment="1">
      <alignment horizontal="center" vertical="center"/>
    </xf>
    <xf numFmtId="0" fontId="39" fillId="3" borderId="0" xfId="0" applyFont="1" applyFill="1" applyAlignment="1">
      <alignment horizontal="left" vertical="center"/>
    </xf>
    <xf numFmtId="183" fontId="40" fillId="3" borderId="14" xfId="39" applyNumberFormat="1" applyFont="1" applyFill="1" applyBorder="1" applyAlignment="1">
      <alignment horizontal="left" vertical="center"/>
    </xf>
    <xf numFmtId="183" fontId="39" fillId="3" borderId="14" xfId="39" applyNumberFormat="1" applyFont="1" applyFill="1" applyBorder="1">
      <alignment vertical="center"/>
    </xf>
    <xf numFmtId="183" fontId="41" fillId="3" borderId="14" xfId="6" applyNumberFormat="1" applyFont="1" applyFill="1" applyBorder="1">
      <alignment vertical="center"/>
    </xf>
    <xf numFmtId="0" fontId="40" fillId="3" borderId="67" xfId="39" applyFont="1" applyFill="1" applyBorder="1">
      <alignment vertical="center"/>
    </xf>
    <xf numFmtId="0" fontId="42" fillId="3" borderId="67" xfId="39" applyFont="1" applyFill="1" applyBorder="1">
      <alignment vertical="center"/>
    </xf>
  </cellXfs>
  <cellStyles count="63">
    <cellStyle name="常规" xfId="0" builtinId="0"/>
    <cellStyle name="Normal 4" xfId="1"/>
    <cellStyle name="常规 2 5" xfId="2"/>
    <cellStyle name="常规 2 5 2" xfId="3"/>
    <cellStyle name="千位分隔 2" xfId="4"/>
    <cellStyle name="一般_投資活動月報_201006" xfId="5"/>
    <cellStyle name="Normal 2 2" xfId="6"/>
    <cellStyle name="40% - 强调文字颜色 6" xfId="7" builtinId="51"/>
    <cellStyle name="20% - 强调文字颜色 6" xfId="8" builtinId="50"/>
    <cellStyle name="强调文字颜色 6" xfId="9" builtinId="49"/>
    <cellStyle name="40% - 强调文字颜色 5" xfId="10" builtinId="47"/>
    <cellStyle name="20% - 强调文字颜色 5" xfId="11" builtinId="46"/>
    <cellStyle name="强调文字颜色 5" xfId="12" builtinId="45"/>
    <cellStyle name="40% - 强调文字颜色 4" xfId="13" builtinId="43"/>
    <cellStyle name="标题 3" xfId="14" builtinId="18"/>
    <cellStyle name="解释性文本" xfId="15" builtinId="53"/>
    <cellStyle name="汇总" xfId="16" builtinId="25"/>
    <cellStyle name="百分比" xfId="17" builtinId="5"/>
    <cellStyle name="常规 22 2 2" xfId="18"/>
    <cellStyle name="千位分隔" xfId="19" builtinId="3"/>
    <cellStyle name="标题 2" xfId="20" builtinId="17"/>
    <cellStyle name="百分比 2 2" xfId="21"/>
    <cellStyle name="货币[0]" xfId="22" builtinId="7"/>
    <cellStyle name="60% - 强调文字颜色 4" xfId="23" builtinId="44"/>
    <cellStyle name="警告文本" xfId="24" builtinId="11"/>
    <cellStyle name="20% - 强调文字颜色 2" xfId="25" builtinId="34"/>
    <cellStyle name="60% - 强调文字颜色 5" xfId="26" builtinId="48"/>
    <cellStyle name="标题 1" xfId="27" builtinId="16"/>
    <cellStyle name="超链接" xfId="28" builtinId="8"/>
    <cellStyle name="20% - 强调文字颜色 3" xfId="29" builtinId="38"/>
    <cellStyle name="货币" xfId="30" builtinId="4"/>
    <cellStyle name="20% - 强调文字颜色 4" xfId="31" builtinId="42"/>
    <cellStyle name="计算" xfId="32" builtinId="22"/>
    <cellStyle name="已访问的超链接" xfId="33" builtinId="9"/>
    <cellStyle name="千位分隔[0]" xfId="34" builtinId="6"/>
    <cellStyle name="强调文字颜色 4" xfId="35" builtinId="41"/>
    <cellStyle name="40% - 强调文字颜色 3" xfId="36" builtinId="39"/>
    <cellStyle name="60% - 强调文字颜色 6" xfId="37" builtinId="52"/>
    <cellStyle name="输入" xfId="38" builtinId="20"/>
    <cellStyle name="Normal 2" xfId="39"/>
    <cellStyle name="输出" xfId="40" builtinId="21"/>
    <cellStyle name="检查单元格" xfId="41" builtinId="23"/>
    <cellStyle name="链接单元格" xfId="42" builtinId="24"/>
    <cellStyle name="百分比 2" xfId="43"/>
    <cellStyle name="60% - 强调文字颜色 1" xfId="44" builtinId="32"/>
    <cellStyle name="60% - 强调文字颜色 3" xfId="45" builtinId="40"/>
    <cellStyle name="注释" xfId="46" builtinId="10"/>
    <cellStyle name="标题" xfId="47" builtinId="15"/>
    <cellStyle name="好" xfId="48" builtinId="26"/>
    <cellStyle name="标题 4" xfId="49" builtinId="19"/>
    <cellStyle name="强调文字颜色 1" xfId="50" builtinId="29"/>
    <cellStyle name="适中" xfId="51" builtinId="28"/>
    <cellStyle name="20% - 强调文字颜色 1" xfId="52" builtinId="30"/>
    <cellStyle name="百分比 12" xfId="53"/>
    <cellStyle name="百分比 2 2 2 21" xfId="54"/>
    <cellStyle name="差" xfId="55" builtinId="27"/>
    <cellStyle name="强调文字颜色 2" xfId="56" builtinId="33"/>
    <cellStyle name="40% - 强调文字颜色 1" xfId="57" builtinId="31"/>
    <cellStyle name="百分比 3" xfId="58"/>
    <cellStyle name="常规 2" xfId="59"/>
    <cellStyle name="60% - 强调文字颜色 2" xfId="60" builtinId="36"/>
    <cellStyle name="40% - 强调文字颜色 2" xfId="61" builtinId="35"/>
    <cellStyle name="强调文字颜色 3" xfId="62" builtinId="37"/>
  </cellStyles>
  <dxfs count="1">
    <dxf>
      <fill>
        <patternFill patternType="solid">
          <bgColor rgb="FFFFFF00"/>
        </patternFill>
      </fill>
    </dxf>
  </dxfs>
  <tableStyles count="0" defaultTableStyle="TableStyleMedium9" defaultPivotStyle="PivotStyleLight16"/>
  <colors>
    <mruColors>
      <color rgb="00E3CFF1"/>
      <color rgb="003548C0"/>
      <color rgb="007CB25D"/>
      <color rgb="00DCE6F1"/>
      <color rgb="00648EC4"/>
      <color rgb="00E3F7C9"/>
      <color rgb="00E1E1FF"/>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7" Type="http://schemas.openxmlformats.org/officeDocument/2006/relationships/sharedStrings" Target="sharedStrings.xml"/><Relationship Id="rId26" Type="http://schemas.openxmlformats.org/officeDocument/2006/relationships/styles" Target="styles.xml"/><Relationship Id="rId25" Type="http://schemas.openxmlformats.org/officeDocument/2006/relationships/theme" Target="theme/theme1.xml"/><Relationship Id="rId24" Type="http://schemas.openxmlformats.org/officeDocument/2006/relationships/externalLink" Target="externalLinks/externalLink9.xml"/><Relationship Id="rId23" Type="http://schemas.openxmlformats.org/officeDocument/2006/relationships/externalLink" Target="externalLinks/externalLink8.xml"/><Relationship Id="rId22" Type="http://schemas.openxmlformats.org/officeDocument/2006/relationships/externalLink" Target="externalLinks/externalLink7.xml"/><Relationship Id="rId21" Type="http://schemas.openxmlformats.org/officeDocument/2006/relationships/externalLink" Target="externalLinks/externalLink6.xml"/><Relationship Id="rId20" Type="http://schemas.openxmlformats.org/officeDocument/2006/relationships/externalLink" Target="externalLinks/externalLink5.xml"/><Relationship Id="rId2" Type="http://schemas.openxmlformats.org/officeDocument/2006/relationships/worksheet" Target="worksheets/sheet2.xml"/><Relationship Id="rId19" Type="http://schemas.openxmlformats.org/officeDocument/2006/relationships/externalLink" Target="externalLinks/externalLink4.xml"/><Relationship Id="rId18" Type="http://schemas.openxmlformats.org/officeDocument/2006/relationships/externalLink" Target="externalLinks/externalLink3.xml"/><Relationship Id="rId17" Type="http://schemas.openxmlformats.org/officeDocument/2006/relationships/externalLink" Target="externalLinks/externalLink2.xml"/><Relationship Id="rId16" Type="http://schemas.openxmlformats.org/officeDocument/2006/relationships/externalLink" Target="externalLinks/externalLink1.xml"/><Relationship Id="rId15" Type="http://schemas.openxmlformats.org/officeDocument/2006/relationships/customXml" Target="../customXml/item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2.xml.rels><?xml version="1.0" encoding="UTF-8" standalone="yes"?>
<Relationships xmlns="http://schemas.openxmlformats.org/package/2006/relationships"><Relationship Id="rId1" Type="http://schemas.openxmlformats.org/officeDocument/2006/relationships/hyperlink" Target="#&#30446;&#24405;!A1"/></Relationships>
</file>

<file path=xl/drawings/_rels/drawing3.xml.rels><?xml version="1.0" encoding="UTF-8" standalone="yes"?>
<Relationships xmlns="http://schemas.openxmlformats.org/package/2006/relationships"><Relationship Id="rId1" Type="http://schemas.openxmlformats.org/officeDocument/2006/relationships/hyperlink" Target="#&#30446;&#24405;!A1"/></Relationships>
</file>

<file path=xl/drawings/_rels/drawing4.xml.rels><?xml version="1.0" encoding="UTF-8" standalone="yes"?>
<Relationships xmlns="http://schemas.openxmlformats.org/package/2006/relationships"><Relationship Id="rId1" Type="http://schemas.openxmlformats.org/officeDocument/2006/relationships/hyperlink" Target="#&#30446;&#24405;!A1"/></Relationships>
</file>

<file path=xl/drawings/_rels/drawing5.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6.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7.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8.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9.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10.xml.rels><?xml version="1.0" encoding="UTF-8" standalone="yes"?>
<Relationships xmlns="http://schemas.openxmlformats.org/package/2006/relationships"><Relationship Id="rId1" Type="http://schemas.openxmlformats.org/officeDocument/2006/relationships/hyperlink" Target="#&#30446;&#24405;!Print_Area"/></Relationships>
</file>

<file path=xl/drawings/_rels/drawing11.xml.rels><?xml version="1.0" encoding="UTF-8" standalone="yes"?>
<Relationships xmlns="http://schemas.openxmlformats.org/package/2006/relationships"><Relationship Id="rId1" Type="http://schemas.openxmlformats.org/officeDocument/2006/relationships/hyperlink" Target="#&#30446;&#24405;!Print_Area"/></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17009</xdr:colOff>
      <xdr:row>0</xdr:row>
      <xdr:rowOff>28915</xdr:rowOff>
    </xdr:from>
    <xdr:to>
      <xdr:col>0</xdr:col>
      <xdr:colOff>617083</xdr:colOff>
      <xdr:row>0</xdr:row>
      <xdr:rowOff>301739</xdr:rowOff>
    </xdr:to>
    <xdr:sp>
      <xdr:nvSpPr>
        <xdr:cNvPr id="2" name="矩形 1">
          <a:hlinkClick xmlns:r="http://schemas.openxmlformats.org/officeDocument/2006/relationships" r:id="rId1"/>
        </xdr:cNvPr>
        <xdr:cNvSpPr/>
      </xdr:nvSpPr>
      <xdr:spPr>
        <a:xfrm>
          <a:off x="16510" y="28575"/>
          <a:ext cx="600075" cy="257175"/>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defPPr>
            <a:defRPr lang="zh-CN">
              <a:solidFill>
                <a:schemeClr val="lt1"/>
              </a:solidFill>
            </a:defRPr>
          </a:defPPr>
          <a:lvl1pPr marL="0" algn="l" defTabSz="914400" rtl="0" eaLnBrk="1" latinLnBrk="0" hangingPunct="1">
            <a:defRPr sz="1100">
              <a:solidFill>
                <a:schemeClr val="lt1"/>
              </a:solidFill>
              <a:latin typeface="+mn-lt"/>
              <a:ea typeface="+mn-ea"/>
              <a:cs typeface="+mn-cs"/>
            </a:defRPr>
          </a:lvl1pPr>
          <a:lvl2pPr marL="457200" algn="l" defTabSz="914400" rtl="0" eaLnBrk="1" latinLnBrk="0" hangingPunct="1">
            <a:defRPr sz="1100">
              <a:solidFill>
                <a:schemeClr val="lt1"/>
              </a:solidFill>
              <a:latin typeface="+mn-lt"/>
              <a:ea typeface="+mn-ea"/>
              <a:cs typeface="+mn-cs"/>
            </a:defRPr>
          </a:lvl2pPr>
          <a:lvl3pPr marL="914400" algn="l" defTabSz="914400" rtl="0" eaLnBrk="1" latinLnBrk="0" hangingPunct="1">
            <a:defRPr sz="1100">
              <a:solidFill>
                <a:schemeClr val="lt1"/>
              </a:solidFill>
              <a:latin typeface="+mn-lt"/>
              <a:ea typeface="+mn-ea"/>
              <a:cs typeface="+mn-cs"/>
            </a:defRPr>
          </a:lvl3pPr>
          <a:lvl4pPr marL="1371600" algn="l" defTabSz="914400" rtl="0" eaLnBrk="1" latinLnBrk="0" hangingPunct="1">
            <a:defRPr sz="1100">
              <a:solidFill>
                <a:schemeClr val="lt1"/>
              </a:solidFill>
              <a:latin typeface="+mn-lt"/>
              <a:ea typeface="+mn-ea"/>
              <a:cs typeface="+mn-cs"/>
            </a:defRPr>
          </a:lvl4pPr>
          <a:lvl5pPr marL="1828800" algn="l" defTabSz="914400" rtl="0" eaLnBrk="1" latinLnBrk="0" hangingPunct="1">
            <a:defRPr sz="1100">
              <a:solidFill>
                <a:schemeClr val="lt1"/>
              </a:solidFill>
              <a:latin typeface="+mn-lt"/>
              <a:ea typeface="+mn-ea"/>
              <a:cs typeface="+mn-cs"/>
            </a:defRPr>
          </a:lvl5pPr>
          <a:lvl6pPr marL="2286000" algn="l" defTabSz="914400" rtl="0" eaLnBrk="1" latinLnBrk="0" hangingPunct="1">
            <a:defRPr sz="1100">
              <a:solidFill>
                <a:schemeClr val="lt1"/>
              </a:solidFill>
              <a:latin typeface="+mn-lt"/>
              <a:ea typeface="+mn-ea"/>
              <a:cs typeface="+mn-cs"/>
            </a:defRPr>
          </a:lvl6pPr>
          <a:lvl7pPr marL="2743200" algn="l" defTabSz="914400" rtl="0" eaLnBrk="1" latinLnBrk="0" hangingPunct="1">
            <a:defRPr sz="1100">
              <a:solidFill>
                <a:schemeClr val="lt1"/>
              </a:solidFill>
              <a:latin typeface="+mn-lt"/>
              <a:ea typeface="+mn-ea"/>
              <a:cs typeface="+mn-cs"/>
            </a:defRPr>
          </a:lvl7pPr>
          <a:lvl8pPr marL="3200400" algn="l" defTabSz="914400" rtl="0" eaLnBrk="1" latinLnBrk="0" hangingPunct="1">
            <a:defRPr sz="1100">
              <a:solidFill>
                <a:schemeClr val="lt1"/>
              </a:solidFill>
              <a:latin typeface="+mn-lt"/>
              <a:ea typeface="+mn-ea"/>
              <a:cs typeface="+mn-cs"/>
            </a:defRPr>
          </a:lvl8pPr>
          <a:lvl9pPr marL="3657600" algn="l" defTabSz="914400" rtl="0" eaLnBrk="1" latinLnBrk="0" hangingPunct="1">
            <a:defRPr sz="1100">
              <a:solidFill>
                <a:schemeClr val="lt1"/>
              </a:solidFill>
              <a:latin typeface="+mn-lt"/>
              <a:ea typeface="+mn-ea"/>
              <a:cs typeface="+mn-cs"/>
            </a:defRPr>
          </a:lvl9pP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35719</xdr:colOff>
      <xdr:row>0</xdr:row>
      <xdr:rowOff>35719</xdr:rowOff>
    </xdr:from>
    <xdr:to>
      <xdr:col>0</xdr:col>
      <xdr:colOff>635793</xdr:colOff>
      <xdr:row>1</xdr:row>
      <xdr:rowOff>2381</xdr:rowOff>
    </xdr:to>
    <xdr:sp>
      <xdr:nvSpPr>
        <xdr:cNvPr id="2" name="矩形 1">
          <a:hlinkClick xmlns:r="http://schemas.openxmlformats.org/officeDocument/2006/relationships" r:id="rId1"/>
        </xdr:cNvPr>
        <xdr:cNvSpPr/>
      </xdr:nvSpPr>
      <xdr:spPr>
        <a:xfrm>
          <a:off x="35560" y="35560"/>
          <a:ext cx="600075" cy="252095"/>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600074</xdr:colOff>
      <xdr:row>0</xdr:row>
      <xdr:rowOff>276225</xdr:rowOff>
    </xdr:to>
    <xdr:sp>
      <xdr:nvSpPr>
        <xdr:cNvPr id="2" name="矩形 1">
          <a:hlinkClick xmlns:r="http://schemas.openxmlformats.org/officeDocument/2006/relationships" r:id="rId1"/>
        </xdr:cNvPr>
        <xdr:cNvSpPr/>
      </xdr:nvSpPr>
      <xdr:spPr>
        <a:xfrm>
          <a:off x="0" y="0"/>
          <a:ext cx="599440" cy="276225"/>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600074</xdr:colOff>
      <xdr:row>0</xdr:row>
      <xdr:rowOff>276225</xdr:rowOff>
    </xdr:to>
    <xdr:sp>
      <xdr:nvSpPr>
        <xdr:cNvPr id="2" name="矩形 1">
          <a:hlinkClick xmlns:r="http://schemas.openxmlformats.org/officeDocument/2006/relationships" r:id="rId1"/>
        </xdr:cNvPr>
        <xdr:cNvSpPr/>
      </xdr:nvSpPr>
      <xdr:spPr>
        <a:xfrm>
          <a:off x="0" y="0"/>
          <a:ext cx="599440" cy="276225"/>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600074</xdr:colOff>
      <xdr:row>0</xdr:row>
      <xdr:rowOff>276225</xdr:rowOff>
    </xdr:to>
    <xdr:sp>
      <xdr:nvSpPr>
        <xdr:cNvPr id="3" name="矩形 2">
          <a:hlinkClick xmlns:r="http://schemas.openxmlformats.org/officeDocument/2006/relationships" r:id="rId1"/>
        </xdr:cNvPr>
        <xdr:cNvSpPr/>
      </xdr:nvSpPr>
      <xdr:spPr>
        <a:xfrm>
          <a:off x="0" y="0"/>
          <a:ext cx="599440" cy="276225"/>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600074</xdr:colOff>
      <xdr:row>0</xdr:row>
      <xdr:rowOff>276225</xdr:rowOff>
    </xdr:to>
    <xdr:sp>
      <xdr:nvSpPr>
        <xdr:cNvPr id="2" name="矩形 1">
          <a:hlinkClick xmlns:r="http://schemas.openxmlformats.org/officeDocument/2006/relationships" r:id="rId1"/>
        </xdr:cNvPr>
        <xdr:cNvSpPr/>
      </xdr:nvSpPr>
      <xdr:spPr>
        <a:xfrm>
          <a:off x="0" y="0"/>
          <a:ext cx="599440" cy="276225"/>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600074</xdr:colOff>
      <xdr:row>0</xdr:row>
      <xdr:rowOff>276225</xdr:rowOff>
    </xdr:to>
    <xdr:sp>
      <xdr:nvSpPr>
        <xdr:cNvPr id="2" name="矩形 1">
          <a:hlinkClick xmlns:r="http://schemas.openxmlformats.org/officeDocument/2006/relationships" r:id="rId1"/>
        </xdr:cNvPr>
        <xdr:cNvSpPr/>
      </xdr:nvSpPr>
      <xdr:spPr>
        <a:xfrm>
          <a:off x="0" y="0"/>
          <a:ext cx="599440" cy="276225"/>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defPPr>
            <a:defRPr lang="zh-CN">
              <a:solidFill>
                <a:schemeClr val="lt1"/>
              </a:solidFill>
            </a:defRPr>
          </a:defPPr>
          <a:lvl1pPr marL="0" algn="l" defTabSz="914400" rtl="0" eaLnBrk="1" latinLnBrk="0" hangingPunct="1">
            <a:defRPr sz="1100">
              <a:solidFill>
                <a:schemeClr val="lt1"/>
              </a:solidFill>
              <a:latin typeface="+mn-lt"/>
              <a:ea typeface="+mn-ea"/>
              <a:cs typeface="+mn-cs"/>
            </a:defRPr>
          </a:lvl1pPr>
          <a:lvl2pPr marL="457200" algn="l" defTabSz="914400" rtl="0" eaLnBrk="1" latinLnBrk="0" hangingPunct="1">
            <a:defRPr sz="1100">
              <a:solidFill>
                <a:schemeClr val="lt1"/>
              </a:solidFill>
              <a:latin typeface="+mn-lt"/>
              <a:ea typeface="+mn-ea"/>
              <a:cs typeface="+mn-cs"/>
            </a:defRPr>
          </a:lvl2pPr>
          <a:lvl3pPr marL="914400" algn="l" defTabSz="914400" rtl="0" eaLnBrk="1" latinLnBrk="0" hangingPunct="1">
            <a:defRPr sz="1100">
              <a:solidFill>
                <a:schemeClr val="lt1"/>
              </a:solidFill>
              <a:latin typeface="+mn-lt"/>
              <a:ea typeface="+mn-ea"/>
              <a:cs typeface="+mn-cs"/>
            </a:defRPr>
          </a:lvl3pPr>
          <a:lvl4pPr marL="1371600" algn="l" defTabSz="914400" rtl="0" eaLnBrk="1" latinLnBrk="0" hangingPunct="1">
            <a:defRPr sz="1100">
              <a:solidFill>
                <a:schemeClr val="lt1"/>
              </a:solidFill>
              <a:latin typeface="+mn-lt"/>
              <a:ea typeface="+mn-ea"/>
              <a:cs typeface="+mn-cs"/>
            </a:defRPr>
          </a:lvl4pPr>
          <a:lvl5pPr marL="1828800" algn="l" defTabSz="914400" rtl="0" eaLnBrk="1" latinLnBrk="0" hangingPunct="1">
            <a:defRPr sz="1100">
              <a:solidFill>
                <a:schemeClr val="lt1"/>
              </a:solidFill>
              <a:latin typeface="+mn-lt"/>
              <a:ea typeface="+mn-ea"/>
              <a:cs typeface="+mn-cs"/>
            </a:defRPr>
          </a:lvl5pPr>
          <a:lvl6pPr marL="2286000" algn="l" defTabSz="914400" rtl="0" eaLnBrk="1" latinLnBrk="0" hangingPunct="1">
            <a:defRPr sz="1100">
              <a:solidFill>
                <a:schemeClr val="lt1"/>
              </a:solidFill>
              <a:latin typeface="+mn-lt"/>
              <a:ea typeface="+mn-ea"/>
              <a:cs typeface="+mn-cs"/>
            </a:defRPr>
          </a:lvl6pPr>
          <a:lvl7pPr marL="2743200" algn="l" defTabSz="914400" rtl="0" eaLnBrk="1" latinLnBrk="0" hangingPunct="1">
            <a:defRPr sz="1100">
              <a:solidFill>
                <a:schemeClr val="lt1"/>
              </a:solidFill>
              <a:latin typeface="+mn-lt"/>
              <a:ea typeface="+mn-ea"/>
              <a:cs typeface="+mn-cs"/>
            </a:defRPr>
          </a:lvl7pPr>
          <a:lvl8pPr marL="3200400" algn="l" defTabSz="914400" rtl="0" eaLnBrk="1" latinLnBrk="0" hangingPunct="1">
            <a:defRPr sz="1100">
              <a:solidFill>
                <a:schemeClr val="lt1"/>
              </a:solidFill>
              <a:latin typeface="+mn-lt"/>
              <a:ea typeface="+mn-ea"/>
              <a:cs typeface="+mn-cs"/>
            </a:defRPr>
          </a:lvl8pPr>
          <a:lvl9pPr marL="3657600" algn="l" defTabSz="914400" rtl="0" eaLnBrk="1" latinLnBrk="0" hangingPunct="1">
            <a:defRPr sz="1100">
              <a:solidFill>
                <a:schemeClr val="lt1"/>
              </a:solidFill>
              <a:latin typeface="+mn-lt"/>
              <a:ea typeface="+mn-ea"/>
              <a:cs typeface="+mn-cs"/>
            </a:defRPr>
          </a:lvl9pP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drawings/drawing8.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600074</xdr:colOff>
      <xdr:row>0</xdr:row>
      <xdr:rowOff>276225</xdr:rowOff>
    </xdr:to>
    <xdr:sp>
      <xdr:nvSpPr>
        <xdr:cNvPr id="2" name="矩形 1">
          <a:hlinkClick xmlns:r="http://schemas.openxmlformats.org/officeDocument/2006/relationships" r:id="rId1"/>
        </xdr:cNvPr>
        <xdr:cNvSpPr/>
      </xdr:nvSpPr>
      <xdr:spPr>
        <a:xfrm>
          <a:off x="0" y="0"/>
          <a:ext cx="599440" cy="276225"/>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drawings/drawing9.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600074</xdr:colOff>
      <xdr:row>0</xdr:row>
      <xdr:rowOff>276225</xdr:rowOff>
    </xdr:to>
    <xdr:sp>
      <xdr:nvSpPr>
        <xdr:cNvPr id="2" name="矩形 1">
          <a:hlinkClick xmlns:r="http://schemas.openxmlformats.org/officeDocument/2006/relationships" r:id="rId1"/>
        </xdr:cNvPr>
        <xdr:cNvSpPr/>
      </xdr:nvSpPr>
      <xdr:spPr>
        <a:xfrm>
          <a:off x="0" y="0"/>
          <a:ext cx="599440" cy="276225"/>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defPPr>
            <a:defRPr lang="zh-CN">
              <a:solidFill>
                <a:schemeClr val="lt1"/>
              </a:solidFill>
            </a:defRPr>
          </a:defPPr>
          <a:lvl1pPr marL="0" algn="l" defTabSz="914400" rtl="0" eaLnBrk="1" latinLnBrk="0" hangingPunct="1">
            <a:defRPr sz="1100">
              <a:solidFill>
                <a:schemeClr val="lt1"/>
              </a:solidFill>
              <a:latin typeface="+mn-lt"/>
              <a:ea typeface="+mn-ea"/>
              <a:cs typeface="+mn-cs"/>
            </a:defRPr>
          </a:lvl1pPr>
          <a:lvl2pPr marL="457200" algn="l" defTabSz="914400" rtl="0" eaLnBrk="1" latinLnBrk="0" hangingPunct="1">
            <a:defRPr sz="1100">
              <a:solidFill>
                <a:schemeClr val="lt1"/>
              </a:solidFill>
              <a:latin typeface="+mn-lt"/>
              <a:ea typeface="+mn-ea"/>
              <a:cs typeface="+mn-cs"/>
            </a:defRPr>
          </a:lvl2pPr>
          <a:lvl3pPr marL="914400" algn="l" defTabSz="914400" rtl="0" eaLnBrk="1" latinLnBrk="0" hangingPunct="1">
            <a:defRPr sz="1100">
              <a:solidFill>
                <a:schemeClr val="lt1"/>
              </a:solidFill>
              <a:latin typeface="+mn-lt"/>
              <a:ea typeface="+mn-ea"/>
              <a:cs typeface="+mn-cs"/>
            </a:defRPr>
          </a:lvl3pPr>
          <a:lvl4pPr marL="1371600" algn="l" defTabSz="914400" rtl="0" eaLnBrk="1" latinLnBrk="0" hangingPunct="1">
            <a:defRPr sz="1100">
              <a:solidFill>
                <a:schemeClr val="lt1"/>
              </a:solidFill>
              <a:latin typeface="+mn-lt"/>
              <a:ea typeface="+mn-ea"/>
              <a:cs typeface="+mn-cs"/>
            </a:defRPr>
          </a:lvl4pPr>
          <a:lvl5pPr marL="1828800" algn="l" defTabSz="914400" rtl="0" eaLnBrk="1" latinLnBrk="0" hangingPunct="1">
            <a:defRPr sz="1100">
              <a:solidFill>
                <a:schemeClr val="lt1"/>
              </a:solidFill>
              <a:latin typeface="+mn-lt"/>
              <a:ea typeface="+mn-ea"/>
              <a:cs typeface="+mn-cs"/>
            </a:defRPr>
          </a:lvl5pPr>
          <a:lvl6pPr marL="2286000" algn="l" defTabSz="914400" rtl="0" eaLnBrk="1" latinLnBrk="0" hangingPunct="1">
            <a:defRPr sz="1100">
              <a:solidFill>
                <a:schemeClr val="lt1"/>
              </a:solidFill>
              <a:latin typeface="+mn-lt"/>
              <a:ea typeface="+mn-ea"/>
              <a:cs typeface="+mn-cs"/>
            </a:defRPr>
          </a:lvl6pPr>
          <a:lvl7pPr marL="2743200" algn="l" defTabSz="914400" rtl="0" eaLnBrk="1" latinLnBrk="0" hangingPunct="1">
            <a:defRPr sz="1100">
              <a:solidFill>
                <a:schemeClr val="lt1"/>
              </a:solidFill>
              <a:latin typeface="+mn-lt"/>
              <a:ea typeface="+mn-ea"/>
              <a:cs typeface="+mn-cs"/>
            </a:defRPr>
          </a:lvl7pPr>
          <a:lvl8pPr marL="3200400" algn="l" defTabSz="914400" rtl="0" eaLnBrk="1" latinLnBrk="0" hangingPunct="1">
            <a:defRPr sz="1100">
              <a:solidFill>
                <a:schemeClr val="lt1"/>
              </a:solidFill>
              <a:latin typeface="+mn-lt"/>
              <a:ea typeface="+mn-ea"/>
              <a:cs typeface="+mn-cs"/>
            </a:defRPr>
          </a:lvl8pPr>
          <a:lvl9pPr marL="3657600" algn="l" defTabSz="914400" rtl="0" eaLnBrk="1" latinLnBrk="0" hangingPunct="1">
            <a:defRPr sz="1100">
              <a:solidFill>
                <a:schemeClr val="lt1"/>
              </a:solidFill>
              <a:latin typeface="+mn-lt"/>
              <a:ea typeface="+mn-ea"/>
              <a:cs typeface="+mn-cs"/>
            </a:defRPr>
          </a:lvl9pPr>
        </a:lstStyle>
        <a:p>
          <a:pPr algn="ctr"/>
          <a:r>
            <a:rPr lang="zh-CN" altLang="en-US" sz="1100" b="1">
              <a:latin typeface="+mn-ea"/>
              <a:ea typeface="+mn-ea"/>
            </a:rPr>
            <a:t>目录</a:t>
          </a:r>
          <a:endParaRPr lang="zh-CN" altLang="en-US" sz="1100" b="1">
            <a:latin typeface="+mn-ea"/>
            <a:ea typeface="+mn-ea"/>
          </a:endParaRPr>
        </a:p>
      </xdr:txBody>
    </xdr:sp>
    <xdr:clientData/>
  </xdr:twoCellAnchor>
  <xdr:twoCellAnchor>
    <xdr:from>
      <xdr:col>0</xdr:col>
      <xdr:colOff>0</xdr:colOff>
      <xdr:row>0</xdr:row>
      <xdr:rowOff>0</xdr:rowOff>
    </xdr:from>
    <xdr:to>
      <xdr:col>0</xdr:col>
      <xdr:colOff>600074</xdr:colOff>
      <xdr:row>0</xdr:row>
      <xdr:rowOff>276225</xdr:rowOff>
    </xdr:to>
    <xdr:sp>
      <xdr:nvSpPr>
        <xdr:cNvPr id="3" name="矩形 2">
          <a:hlinkClick xmlns:r="http://schemas.openxmlformats.org/officeDocument/2006/relationships" r:id="rId1"/>
        </xdr:cNvPr>
        <xdr:cNvSpPr/>
      </xdr:nvSpPr>
      <xdr:spPr>
        <a:xfrm>
          <a:off x="0" y="0"/>
          <a:ext cx="599440" cy="276225"/>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defPPr>
            <a:defRPr lang="zh-CN">
              <a:solidFill>
                <a:schemeClr val="lt1"/>
              </a:solidFill>
            </a:defRPr>
          </a:defPPr>
          <a:lvl1pPr marL="0" algn="l" defTabSz="914400" rtl="0" eaLnBrk="1" latinLnBrk="0" hangingPunct="1">
            <a:defRPr sz="1100">
              <a:solidFill>
                <a:schemeClr val="lt1"/>
              </a:solidFill>
              <a:latin typeface="+mn-lt"/>
              <a:ea typeface="+mn-ea"/>
              <a:cs typeface="+mn-cs"/>
            </a:defRPr>
          </a:lvl1pPr>
          <a:lvl2pPr marL="457200" algn="l" defTabSz="914400" rtl="0" eaLnBrk="1" latinLnBrk="0" hangingPunct="1">
            <a:defRPr sz="1100">
              <a:solidFill>
                <a:schemeClr val="lt1"/>
              </a:solidFill>
              <a:latin typeface="+mn-lt"/>
              <a:ea typeface="+mn-ea"/>
              <a:cs typeface="+mn-cs"/>
            </a:defRPr>
          </a:lvl2pPr>
          <a:lvl3pPr marL="914400" algn="l" defTabSz="914400" rtl="0" eaLnBrk="1" latinLnBrk="0" hangingPunct="1">
            <a:defRPr sz="1100">
              <a:solidFill>
                <a:schemeClr val="lt1"/>
              </a:solidFill>
              <a:latin typeface="+mn-lt"/>
              <a:ea typeface="+mn-ea"/>
              <a:cs typeface="+mn-cs"/>
            </a:defRPr>
          </a:lvl3pPr>
          <a:lvl4pPr marL="1371600" algn="l" defTabSz="914400" rtl="0" eaLnBrk="1" latinLnBrk="0" hangingPunct="1">
            <a:defRPr sz="1100">
              <a:solidFill>
                <a:schemeClr val="lt1"/>
              </a:solidFill>
              <a:latin typeface="+mn-lt"/>
              <a:ea typeface="+mn-ea"/>
              <a:cs typeface="+mn-cs"/>
            </a:defRPr>
          </a:lvl4pPr>
          <a:lvl5pPr marL="1828800" algn="l" defTabSz="914400" rtl="0" eaLnBrk="1" latinLnBrk="0" hangingPunct="1">
            <a:defRPr sz="1100">
              <a:solidFill>
                <a:schemeClr val="lt1"/>
              </a:solidFill>
              <a:latin typeface="+mn-lt"/>
              <a:ea typeface="+mn-ea"/>
              <a:cs typeface="+mn-cs"/>
            </a:defRPr>
          </a:lvl5pPr>
          <a:lvl6pPr marL="2286000" algn="l" defTabSz="914400" rtl="0" eaLnBrk="1" latinLnBrk="0" hangingPunct="1">
            <a:defRPr sz="1100">
              <a:solidFill>
                <a:schemeClr val="lt1"/>
              </a:solidFill>
              <a:latin typeface="+mn-lt"/>
              <a:ea typeface="+mn-ea"/>
              <a:cs typeface="+mn-cs"/>
            </a:defRPr>
          </a:lvl6pPr>
          <a:lvl7pPr marL="2743200" algn="l" defTabSz="914400" rtl="0" eaLnBrk="1" latinLnBrk="0" hangingPunct="1">
            <a:defRPr sz="1100">
              <a:solidFill>
                <a:schemeClr val="lt1"/>
              </a:solidFill>
              <a:latin typeface="+mn-lt"/>
              <a:ea typeface="+mn-ea"/>
              <a:cs typeface="+mn-cs"/>
            </a:defRPr>
          </a:lvl7pPr>
          <a:lvl8pPr marL="3200400" algn="l" defTabSz="914400" rtl="0" eaLnBrk="1" latinLnBrk="0" hangingPunct="1">
            <a:defRPr sz="1100">
              <a:solidFill>
                <a:schemeClr val="lt1"/>
              </a:solidFill>
              <a:latin typeface="+mn-lt"/>
              <a:ea typeface="+mn-ea"/>
              <a:cs typeface="+mn-cs"/>
            </a:defRPr>
          </a:lvl8pPr>
          <a:lvl9pPr marL="3657600" algn="l" defTabSz="914400" rtl="0" eaLnBrk="1" latinLnBrk="0" hangingPunct="1">
            <a:defRPr sz="1100">
              <a:solidFill>
                <a:schemeClr val="lt1"/>
              </a:solidFill>
              <a:latin typeface="+mn-lt"/>
              <a:ea typeface="+mn-ea"/>
              <a:cs typeface="+mn-cs"/>
            </a:defRPr>
          </a:lvl9pP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drawings/drawing10.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0</xdr:row>
      <xdr:rowOff>0</xdr:rowOff>
    </xdr:from>
    <xdr:to>
      <xdr:col>0</xdr:col>
      <xdr:colOff>600074</xdr:colOff>
      <xdr:row>0</xdr:row>
      <xdr:rowOff>276225</xdr:rowOff>
    </xdr:to>
    <xdr:sp>
      <xdr:nvSpPr>
        <xdr:cNvPr id="2" name="矩形 1">
          <a:hlinkClick xmlns:r="http://schemas.openxmlformats.org/officeDocument/2006/relationships" r:id="rId1"/>
        </xdr:cNvPr>
        <xdr:cNvSpPr/>
      </xdr:nvSpPr>
      <xdr:spPr>
        <a:xfrm>
          <a:off x="0" y="0"/>
          <a:ext cx="599440" cy="276225"/>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defPPr>
            <a:defRPr lang="zh-CN">
              <a:solidFill>
                <a:schemeClr val="lt1"/>
              </a:solidFill>
            </a:defRPr>
          </a:defPPr>
          <a:lvl1pPr marL="0" algn="l" defTabSz="914400" rtl="0" eaLnBrk="1" latinLnBrk="0" hangingPunct="1">
            <a:defRPr sz="1100">
              <a:solidFill>
                <a:schemeClr val="lt1"/>
              </a:solidFill>
              <a:latin typeface="+mn-lt"/>
              <a:ea typeface="+mn-ea"/>
              <a:cs typeface="+mn-cs"/>
            </a:defRPr>
          </a:lvl1pPr>
          <a:lvl2pPr marL="457200" algn="l" defTabSz="914400" rtl="0" eaLnBrk="1" latinLnBrk="0" hangingPunct="1">
            <a:defRPr sz="1100">
              <a:solidFill>
                <a:schemeClr val="lt1"/>
              </a:solidFill>
              <a:latin typeface="+mn-lt"/>
              <a:ea typeface="+mn-ea"/>
              <a:cs typeface="+mn-cs"/>
            </a:defRPr>
          </a:lvl2pPr>
          <a:lvl3pPr marL="914400" algn="l" defTabSz="914400" rtl="0" eaLnBrk="1" latinLnBrk="0" hangingPunct="1">
            <a:defRPr sz="1100">
              <a:solidFill>
                <a:schemeClr val="lt1"/>
              </a:solidFill>
              <a:latin typeface="+mn-lt"/>
              <a:ea typeface="+mn-ea"/>
              <a:cs typeface="+mn-cs"/>
            </a:defRPr>
          </a:lvl3pPr>
          <a:lvl4pPr marL="1371600" algn="l" defTabSz="914400" rtl="0" eaLnBrk="1" latinLnBrk="0" hangingPunct="1">
            <a:defRPr sz="1100">
              <a:solidFill>
                <a:schemeClr val="lt1"/>
              </a:solidFill>
              <a:latin typeface="+mn-lt"/>
              <a:ea typeface="+mn-ea"/>
              <a:cs typeface="+mn-cs"/>
            </a:defRPr>
          </a:lvl4pPr>
          <a:lvl5pPr marL="1828800" algn="l" defTabSz="914400" rtl="0" eaLnBrk="1" latinLnBrk="0" hangingPunct="1">
            <a:defRPr sz="1100">
              <a:solidFill>
                <a:schemeClr val="lt1"/>
              </a:solidFill>
              <a:latin typeface="+mn-lt"/>
              <a:ea typeface="+mn-ea"/>
              <a:cs typeface="+mn-cs"/>
            </a:defRPr>
          </a:lvl5pPr>
          <a:lvl6pPr marL="2286000" algn="l" defTabSz="914400" rtl="0" eaLnBrk="1" latinLnBrk="0" hangingPunct="1">
            <a:defRPr sz="1100">
              <a:solidFill>
                <a:schemeClr val="lt1"/>
              </a:solidFill>
              <a:latin typeface="+mn-lt"/>
              <a:ea typeface="+mn-ea"/>
              <a:cs typeface="+mn-cs"/>
            </a:defRPr>
          </a:lvl6pPr>
          <a:lvl7pPr marL="2743200" algn="l" defTabSz="914400" rtl="0" eaLnBrk="1" latinLnBrk="0" hangingPunct="1">
            <a:defRPr sz="1100">
              <a:solidFill>
                <a:schemeClr val="lt1"/>
              </a:solidFill>
              <a:latin typeface="+mn-lt"/>
              <a:ea typeface="+mn-ea"/>
              <a:cs typeface="+mn-cs"/>
            </a:defRPr>
          </a:lvl7pPr>
          <a:lvl8pPr marL="3200400" algn="l" defTabSz="914400" rtl="0" eaLnBrk="1" latinLnBrk="0" hangingPunct="1">
            <a:defRPr sz="1100">
              <a:solidFill>
                <a:schemeClr val="lt1"/>
              </a:solidFill>
              <a:latin typeface="+mn-lt"/>
              <a:ea typeface="+mn-ea"/>
              <a:cs typeface="+mn-cs"/>
            </a:defRPr>
          </a:lvl8pPr>
          <a:lvl9pPr marL="3657600" algn="l" defTabSz="914400" rtl="0" eaLnBrk="1" latinLnBrk="0" hangingPunct="1">
            <a:defRPr sz="1100">
              <a:solidFill>
                <a:schemeClr val="lt1"/>
              </a:solidFill>
              <a:latin typeface="+mn-lt"/>
              <a:ea typeface="+mn-ea"/>
              <a:cs typeface="+mn-cs"/>
            </a:defRPr>
          </a:lvl9pP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drawings/drawing11.xml><?xml version="1.0" encoding="utf-8"?>
<xdr:wsDr xmlns:xdr="http://schemas.openxmlformats.org/drawingml/2006/spreadsheetDrawing" xmlns:r="http://schemas.openxmlformats.org/officeDocument/2006/relationships" xmlns:a="http://schemas.openxmlformats.org/drawingml/2006/main">
  <xdr:twoCellAnchor>
    <xdr:from>
      <xdr:col>0</xdr:col>
      <xdr:colOff>48432</xdr:colOff>
      <xdr:row>0</xdr:row>
      <xdr:rowOff>32288</xdr:rowOff>
    </xdr:from>
    <xdr:to>
      <xdr:col>0</xdr:col>
      <xdr:colOff>637166</xdr:colOff>
      <xdr:row>1</xdr:row>
      <xdr:rowOff>139000</xdr:rowOff>
    </xdr:to>
    <xdr:sp>
      <xdr:nvSpPr>
        <xdr:cNvPr id="2" name="矩形 1">
          <a:hlinkClick xmlns:r="http://schemas.openxmlformats.org/officeDocument/2006/relationships" r:id="rId1"/>
        </xdr:cNvPr>
        <xdr:cNvSpPr/>
      </xdr:nvSpPr>
      <xdr:spPr>
        <a:xfrm>
          <a:off x="48260" y="31750"/>
          <a:ext cx="588645" cy="278130"/>
        </a:xfrm>
        <a:prstGeom prst="rect">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r>
            <a:rPr lang="zh-CN" altLang="en-US" sz="1100" b="1">
              <a:latin typeface="+mn-ea"/>
              <a:ea typeface="+mn-ea"/>
            </a:rPr>
            <a:t>目录</a:t>
          </a:r>
          <a:endParaRPr lang="zh-CN" altLang="en-US" sz="1100" b="1">
            <a:latin typeface="+mn-ea"/>
            <a:ea typeface="+mn-ea"/>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BusinessPlanner_Dem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IRR&#20803;&#32032;&#28165;&#21333;-061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39033;&#30446;&#39044;&#31639;&#27169;&#26495;&#34920;1"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25903;&#31080;&#25171;&#21360;&#27169;&#2925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YUE-IRR&#20803;&#32032;&#28165;&#21333;-0627.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38750;&#27969;&#21160;&#24615;&#38480;&#39069;&#27979;&#31639;_&#20010;&#32418;.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25903;&#31080;&#31649;&#297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38468;&#20214;3.&#20154;&#36523;-0513.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ntrol"/>
      <sheetName val="Inputs"/>
      <sheetName val="Multipliers"/>
      <sheetName val="Sterling reserve"/>
      <sheetName val="Cashflow"/>
      <sheetName val="Annual_Cashflow"/>
      <sheetName val="Reserve"/>
      <sheetName val="CSV"/>
      <sheetName val="SA_MULT"/>
      <sheetName val="DB_MULT"/>
      <sheetName val="ROP_MULT"/>
      <sheetName val="ALLOC_MULT"/>
      <sheetName val="CASH_END_MULT"/>
      <sheetName val="OTHER_BEN"/>
      <sheetName val="CSV_FAC"/>
      <sheetName val="ANN_MULT"/>
      <sheetName val="Expenses"/>
      <sheetName val="Basic Comm"/>
      <sheetName val="Override Comm"/>
      <sheetName val="Mortality_Assump"/>
      <sheetName val="Mort_Improve"/>
      <sheetName val="Lapse"/>
      <sheetName val="Lapse_Rate"/>
      <sheetName val="RES_SURR_BASIS"/>
      <sheetName val="Mortality"/>
      <sheetName val="Global"/>
      <sheetName val="Results"/>
      <sheetName val="Model_pt"/>
      <sheetName val="基本参数"/>
      <sheetName val="填报说明"/>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ANGES"/>
      <sheetName val="Home"/>
      <sheetName val="Dashboard data"/>
      <sheetName val="Dashboard"/>
      <sheetName val="P&amp;L (CY Plan)"/>
      <sheetName val="P&amp;L (CY Act)"/>
      <sheetName val="P&amp;L (PY Act)"/>
      <sheetName val="P&amp;L (Compare)"/>
      <sheetName val="Balance Sheet"/>
      <sheetName val="Cash Flow"/>
      <sheetName val="Sales Fcst"/>
      <sheetName val="Sales Record"/>
      <sheetName val="Spending Record"/>
      <sheetName val="Invoice"/>
      <sheetName val="Purchase Order "/>
      <sheetName val="Payroll"/>
      <sheetName val="Timesheet"/>
      <sheetName val="Inventory List"/>
      <sheetName val="Expense report"/>
      <sheetName val="Loan Amortization Schedule"/>
      <sheetName val="Contacts"/>
      <sheetName val="x"/>
      <sheetName val="基本参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封面"/>
      <sheetName val="Database-指标数据类型"/>
      <sheetName val="Database-下拉框"/>
      <sheetName val="Database-分值计算"/>
      <sheetName val="OR01-产险销售"/>
      <sheetName val="OR02-寿险销售"/>
      <sheetName val="OR03-分支产险销售"/>
      <sheetName val="OR04-分支寿险销售"/>
      <sheetName val="OR05-产险理赔"/>
      <sheetName val="Database-参数列表"/>
      <sheetName val="OR06-寿险理赔"/>
      <sheetName val="OR07-分支产险理赔"/>
      <sheetName val="OR08-分支寿险理赔"/>
      <sheetName val="OR09-再保险业务"/>
      <sheetName val="OR10-资金运用业务"/>
      <sheetName val="OR11-公司治理"/>
      <sheetName val="OR12-法人财务"/>
      <sheetName val="OR13-分支财务"/>
      <sheetName val="OR14-产险准备金"/>
      <sheetName val="OR15-寿险准备金"/>
      <sheetName val="OR17-案件管理 "/>
      <sheetName val="OR18-合规风险"/>
      <sheetName val="SR01-战略风险"/>
      <sheetName val="RR01-声誉风险"/>
      <sheetName val="LR01-流动性风险-财产险和再保险"/>
      <sheetName val="LR02-流动性风险-人身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Source of Project Cost"/>
      <sheetName val="Expenditures Over Time"/>
      <sheetName val="Cumulative Project Costs"/>
      <sheetName val="Data Worksheet"/>
      <sheetName val="基本参数"/>
      <sheetName val="RANGES"/>
      <sheetName val="Dashboard data"/>
      <sheetName val="P&amp;L (CY Act)"/>
      <sheetName val="P&amp;L (CY Plan)"/>
      <sheetName val="P&amp;L (PY Act)"/>
      <sheetName val="Sales Fc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主页"/>
      <sheetName val="支票信息"/>
      <sheetName val="收款人资料"/>
      <sheetName val="支票填写"/>
      <sheetName val="支票"/>
      <sheetName val="银行进账单"/>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封面"/>
      <sheetName val="Database-指标数据类型"/>
      <sheetName val="Database-下拉框"/>
      <sheetName val="Database-分值计算"/>
      <sheetName val="Database-参数列表"/>
      <sheetName val="OR01-产险销售"/>
      <sheetName val="OR02-寿险销售"/>
      <sheetName val="OR03-分支产险销售"/>
      <sheetName val="OR04-分支寿险销售"/>
      <sheetName val="OR05-产险理赔"/>
      <sheetName val="OR06-寿险理赔"/>
      <sheetName val="OR07-分支产险理赔"/>
      <sheetName val="OR08-分支寿险理赔"/>
      <sheetName val="OR09-再保险业务"/>
      <sheetName val="OR10-资金运用业务"/>
      <sheetName val="OR11-公司治理"/>
      <sheetName val="OR12-法人财务"/>
      <sheetName val="OR13-分支财务"/>
      <sheetName val="OR14-产险准备金"/>
      <sheetName val="OR15-寿险准备金"/>
      <sheetName val="OR17-案件管理 "/>
      <sheetName val="OR18-合规风险"/>
      <sheetName val="SR01-战略风险"/>
      <sheetName val="RR01-声誉风险"/>
      <sheetName val="LR01-流动性风险-财产险和再保险"/>
      <sheetName val="LR02-流动性风险-人身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个红_基本"/>
      <sheetName val="个红_退保2倍"/>
      <sheetName val="综合_个红"/>
      <sheetName val="非流动性"/>
      <sheetName val="graph"/>
      <sheetName val="Database-分值计算"/>
      <sheetName val="Database-下拉框"/>
      <sheetName val="封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主界面"/>
      <sheetName val="支票领购与使用输入"/>
      <sheetName val="部门明细查询"/>
      <sheetName val="汇总表"/>
      <sheetName val="按日期查询"/>
      <sheetName val="支票打印"/>
      <sheetName val="字段"/>
      <sheetName val="参数假设"/>
      <sheetName val="综合_个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封面"/>
      <sheetName val="资产负债匹配指标预警报表(人身保险公司)"/>
      <sheetName val="目录"/>
      <sheetName val="评估频率和填报频率"/>
      <sheetName val="表1-1 资产配置状况"/>
      <sheetName val="表1-2 资产信用状况"/>
      <sheetName val="表1-3 负债产品信息"/>
      <sheetName val="表2-1 期限结构匹配测试表_利率风险对冲率"/>
      <sheetName val="表2-2 期限结构匹配测试表_基点价值变动率"/>
      <sheetName val="表3-1 成本收益匹配状况"/>
      <sheetName val="表3-2 成本收益匹配压力测试"/>
      <sheetName val="表4-1 流动性匹配率"/>
      <sheetName val="表4-2 流动性覆盖率"/>
      <sheetName val="备注"/>
    </sheetNames>
    <sheetDataSet>
      <sheetData sheetId="0"/>
      <sheetData sheetId="1"/>
      <sheetData sheetId="2"/>
      <sheetData sheetId="3"/>
      <sheetData sheetId="4">
        <row r="2">
          <cell r="A2" t="str">
            <v>公司名称：</v>
          </cell>
        </row>
      </sheetData>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DengXian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DengXian"/>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B13"/>
  <sheetViews>
    <sheetView view="pageBreakPreview" zoomScale="70" zoomScaleNormal="90" workbookViewId="0">
      <selection activeCell="A1" sqref="A1"/>
    </sheetView>
  </sheetViews>
  <sheetFormatPr defaultColWidth="8.83333333333333" defaultRowHeight="13.5" outlineLevelCol="1"/>
  <cols>
    <col min="1" max="1" width="60.1666666666667" customWidth="1"/>
    <col min="2" max="2" width="69.6666666666667" customWidth="1"/>
  </cols>
  <sheetData>
    <row r="1" ht="58.5" customHeight="1" spans="1:2">
      <c r="A1" s="1177" t="s">
        <v>0</v>
      </c>
      <c r="B1" s="1178"/>
    </row>
    <row r="2" ht="58.5" customHeight="1" spans="1:2">
      <c r="A2" s="1179" t="s">
        <v>1</v>
      </c>
      <c r="B2" s="1179"/>
    </row>
    <row r="3" ht="280" customHeight="1" spans="1:2">
      <c r="A3" s="1144"/>
      <c r="B3" s="1144"/>
    </row>
    <row r="4" ht="30.75" customHeight="1" spans="1:2">
      <c r="A4" s="1180" t="s">
        <v>2</v>
      </c>
      <c r="B4" s="1181"/>
    </row>
    <row r="5" ht="30.75" customHeight="1" spans="1:2">
      <c r="A5" s="1180" t="s">
        <v>3</v>
      </c>
      <c r="B5" s="1181"/>
    </row>
    <row r="6" ht="30.75" customHeight="1" spans="1:2">
      <c r="A6" s="1180" t="s">
        <v>4</v>
      </c>
      <c r="B6" s="1182" t="s">
        <v>5</v>
      </c>
    </row>
    <row r="7" ht="30.75" customHeight="1" spans="1:2">
      <c r="A7" s="1180" t="s">
        <v>6</v>
      </c>
      <c r="B7" s="1183" t="s">
        <v>5</v>
      </c>
    </row>
    <row r="8" ht="30.75" customHeight="1" spans="1:2">
      <c r="A8" s="1180" t="s">
        <v>7</v>
      </c>
      <c r="B8" s="1182" t="str">
        <f>B7</f>
        <v>//</v>
      </c>
    </row>
    <row r="9" ht="30.75" customHeight="1" spans="1:2">
      <c r="A9" s="1180" t="s">
        <v>8</v>
      </c>
      <c r="B9" s="1184"/>
    </row>
    <row r="10" ht="30.75" customHeight="1" spans="1:2">
      <c r="A10" s="1180" t="s">
        <v>9</v>
      </c>
      <c r="B10" s="1184"/>
    </row>
    <row r="11" ht="30.75" customHeight="1" spans="1:2">
      <c r="A11" s="1180" t="s">
        <v>10</v>
      </c>
      <c r="B11" s="1184"/>
    </row>
    <row r="12" ht="30.75" customHeight="1" spans="1:2">
      <c r="A12" s="1180" t="s">
        <v>11</v>
      </c>
      <c r="B12" s="1185"/>
    </row>
    <row r="13" ht="28" customHeight="1" spans="1:2">
      <c r="A13" s="1180" t="s">
        <v>12</v>
      </c>
      <c r="B13" s="1185"/>
    </row>
  </sheetData>
  <mergeCells count="1">
    <mergeCell ref="A2:B2"/>
  </mergeCells>
  <printOptions horizontalCentered="1"/>
  <pageMargins left="0.707638888888889" right="0.707638888888889" top="0.747916666666667" bottom="0.747916666666667" header="0.313888888888889" footer="0.313888888888889"/>
  <pageSetup paperSize="9" scale="68"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7"/>
  <sheetViews>
    <sheetView view="pageBreakPreview" zoomScale="77" zoomScaleNormal="150" topLeftCell="A8" workbookViewId="0">
      <selection activeCell="G14" sqref="G14"/>
    </sheetView>
  </sheetViews>
  <sheetFormatPr defaultColWidth="9" defaultRowHeight="13.5" outlineLevelCol="6"/>
  <cols>
    <col min="1" max="1" width="8.66666666666667" customWidth="1"/>
    <col min="2" max="2" width="10.5" customWidth="1"/>
    <col min="3" max="3" width="41.3333333333333" style="29" customWidth="1"/>
    <col min="4" max="4" width="11.1666666666667" style="1143" customWidth="1"/>
    <col min="5" max="5" width="93.3333333333333" customWidth="1"/>
    <col min="6" max="6" width="10.8333333333333" customWidth="1"/>
    <col min="7" max="7" width="47" style="1144" customWidth="1"/>
    <col min="8" max="16384" width="9" style="1144"/>
  </cols>
  <sheetData>
    <row r="1" ht="22.5" spans="1:6">
      <c r="A1" s="30" t="s">
        <v>13</v>
      </c>
      <c r="B1" s="30"/>
      <c r="C1" s="31"/>
      <c r="D1" s="30"/>
      <c r="E1" s="30"/>
      <c r="F1" s="30"/>
    </row>
    <row r="2" spans="1:6">
      <c r="A2" s="1145" t="s">
        <v>14</v>
      </c>
      <c r="B2" s="1145"/>
      <c r="C2" s="1145" t="s">
        <v>15</v>
      </c>
      <c r="D2" s="1146" t="s">
        <v>16</v>
      </c>
      <c r="E2" s="1145" t="s">
        <v>17</v>
      </c>
      <c r="F2" s="1145" t="s">
        <v>18</v>
      </c>
    </row>
    <row r="3" spans="1:6">
      <c r="A3" s="1147"/>
      <c r="B3" s="1147"/>
      <c r="C3" s="1147"/>
      <c r="D3" s="1148"/>
      <c r="E3" s="1147"/>
      <c r="F3" s="1147"/>
    </row>
    <row r="4" ht="67.5" spans="1:7">
      <c r="A4" s="433" t="s">
        <v>19</v>
      </c>
      <c r="B4" s="433" t="s">
        <v>20</v>
      </c>
      <c r="C4" s="1149" t="s">
        <v>21</v>
      </c>
      <c r="D4" s="1150">
        <v>15</v>
      </c>
      <c r="E4" s="1169" t="s">
        <v>22</v>
      </c>
      <c r="F4" s="1138" t="e">
        <f t="array" ref="F4">_xlfn.IFS(AND('表2-1 期限结构匹配测试_利率风险对冲率'!J19&gt;=50%,'表2-1 期限结构匹配测试_利率风险对冲率'!J19&lt;=150%),15,AND('表2-1 期限结构匹配测试_利率风险对冲率'!J19&lt;50%,'表2-1 期限结构匹配测试_利率风险对冲率'!H19&gt;=10%),15,AND('表2-1 期限结构匹配测试_利率风险对冲率'!J19&lt;50%,'表2-1 期限结构匹配测试_利率风险对冲率'!H19&gt;=5%),10,OR(AND('表2-1 期限结构匹配测试_利率风险对冲率'!J19&lt;50%,'表2-1 期限结构匹配测试_利率风险对冲率'!H19&lt;5%),'表2-1 期限结构匹配测试_利率风险对冲率'!J19&gt;150%),0)</f>
        <v>#DIV/0!</v>
      </c>
      <c r="G4" s="1170"/>
    </row>
    <row r="5" ht="90" customHeight="1" spans="1:6">
      <c r="A5" s="1151"/>
      <c r="B5" s="1151"/>
      <c r="C5" s="1149" t="s">
        <v>23</v>
      </c>
      <c r="D5" s="1152">
        <v>5</v>
      </c>
      <c r="E5" s="1171" t="s">
        <v>24</v>
      </c>
      <c r="F5" s="1138" t="e">
        <f t="array" ref="F5">_xlfn.IFS(AND('表2-1 期限结构匹配测试_利率风险对冲率'!F19&gt;=-5,'表2-1 期限结构匹配测试_利率风险对冲率'!F19&lt;=5),5,AND('表2-1 期限结构匹配测试_利率风险对冲率'!F19&lt;-5,'表2-1 期限结构匹配测试_利率风险对冲率'!D19&gt;=10),5,AND('表2-1 期限结构匹配测试_利率风险对冲率'!F19&lt;-5,'表2-1 期限结构匹配测试_利率风险对冲率'!D19&gt;=5),3,OR(AND('表2-1 期限结构匹配测试_利率风险对冲率'!F19&lt;-5,'表2-1 期限结构匹配测试_利率风险对冲率'!D19&lt;5),'表2-1 期限结构匹配测试_利率风险对冲率'!F11&gt;5),0)</f>
        <v>#DIV/0!</v>
      </c>
    </row>
    <row r="6" ht="50" customHeight="1" spans="1:6">
      <c r="A6" s="1151"/>
      <c r="B6" s="1153"/>
      <c r="C6" s="1154" t="s">
        <v>25</v>
      </c>
      <c r="D6" s="1155">
        <v>5</v>
      </c>
      <c r="E6" s="1171" t="s">
        <v>26</v>
      </c>
      <c r="F6" s="1172">
        <f t="array" ref="F6">_xlfn.IFS(AND('表2-2 期限结构匹配测试_基点价值变动率'!Y35&gt;=0,'表2-2 期限结构匹配测试_基点价值变动率'!Y35&lt;=50%),5,AND('表2-2 期限结构匹配测试_基点价值变动率'!Y35&gt;50%,'表2-2 期限结构匹配测试_基点价值变动率'!Y35&lt;=100%),3,OR('表2-2 期限结构匹配测试_基点价值变动率'!Y35&gt;100%,'表2-2 期限结构匹配测试_基点价值变动率'!Y35&lt;0),0)</f>
        <v>5</v>
      </c>
    </row>
    <row r="7" customFormat="1" ht="81" customHeight="1" spans="1:6">
      <c r="A7" s="1151"/>
      <c r="B7" s="1156" t="s">
        <v>27</v>
      </c>
      <c r="C7" s="364" t="s">
        <v>28</v>
      </c>
      <c r="D7" s="1157">
        <v>15</v>
      </c>
      <c r="E7" s="1173" t="s">
        <v>29</v>
      </c>
      <c r="F7" s="1174" t="e">
        <f t="array" ref="F7">_xlfn.IFS(AND('表3-1 成本收益匹配状况'!C75&gt;=1,'表3-1 成本收益匹配状况'!D75&gt;=1,'表3-1 成本收益匹配状况'!G75&gt;=1,'表3-1 成本收益匹配状况'!H75&gt;=1),15,OR(AND('表3-1 成本收益匹配状况'!C75&gt;=1,'表3-1 成本收益匹配状况'!D75&lt;1,'表3-1 成本收益匹配状况'!G75&gt;=1,'表3-1 成本收益匹配状况'!H75&gt;=1),AND('表3-1 成本收益匹配状况'!C75&gt;=1,'表3-1 成本收益匹配状况'!D75&gt;=1,'表3-1 成本收益匹配状况'!G75&lt;1,'表3-1 成本收益匹配状况'!H75&gt;=1),AND('表3-1 成本收益匹配状况'!C75&gt;=1,'表3-1 成本收益匹配状况'!D75&gt;=1,'表3-1 成本收益匹配状况'!G75&gt;=1,'表3-1 成本收益匹配状况'!H75&lt;1)),10,OR(AND('表3-1 成本收益匹配状况'!C75&gt;=1,'表3-1 成本收益匹配状况'!D75&lt;1,'表3-1 成本收益匹配状况'!G75&lt;1,'表3-1 成本收益匹配状况'!H75&gt;=1),AND('表3-1 成本收益匹配状况'!C75&gt;=1,'表3-1 成本收益匹配状况'!D75&lt;1,'表3-1 成本收益匹配状况'!G75&gt;=1,'表3-1 成本收益匹配状况'!H75&lt;1),AND('表3-1 成本收益匹配状况'!C75&gt;=1,'表3-1 成本收益匹配状况'!D75&gt;=1,'表3-1 成本收益匹配状况'!G75&lt;1,'表3-1 成本收益匹配状况'!H75&lt;1),AND('表3-1 成本收益匹配状况'!C75&gt;=1,'表3-1 成本收益匹配状况'!D75&lt;1,'表3-1 成本收益匹配状况'!G75&lt;1,'表3-1 成本收益匹配状况'!H75&lt;1)),5,'表3-1 成本收益匹配状况'!C75&lt;1,0)</f>
        <v>#DIV/0!</v>
      </c>
    </row>
    <row r="8" customFormat="1" ht="88" customHeight="1" spans="1:6">
      <c r="A8" s="1151"/>
      <c r="B8" s="1158"/>
      <c r="C8" s="364" t="s">
        <v>30</v>
      </c>
      <c r="D8" s="1152">
        <v>15</v>
      </c>
      <c r="E8" s="1173" t="s">
        <v>29</v>
      </c>
      <c r="F8" s="1175" t="e">
        <f t="array" ref="F8">_xlfn.IFS(AND('表3-1 成本收益匹配状况'!C76&gt;=1,'表3-1 成本收益匹配状况'!D76&gt;=1,'表3-1 成本收益匹配状况'!G76&gt;=1,'表3-1 成本收益匹配状况'!H76&gt;=1),15,OR(AND('表3-1 成本收益匹配状况'!C76&gt;=1,'表3-1 成本收益匹配状况'!D76&lt;1,'表3-1 成本收益匹配状况'!G76&gt;=1,'表3-1 成本收益匹配状况'!H76&gt;=1),AND('表3-1 成本收益匹配状况'!C76&gt;=1,'表3-1 成本收益匹配状况'!D76&gt;=1,'表3-1 成本收益匹配状况'!G76&lt;1,'表3-1 成本收益匹配状况'!H76&gt;=1),AND('表3-1 成本收益匹配状况'!C76&gt;=1,'表3-1 成本收益匹配状况'!D76&gt;=1,'表3-1 成本收益匹配状况'!G76&gt;=1,'表3-1 成本收益匹配状况'!H76&lt;1)),10,OR(AND('表3-1 成本收益匹配状况'!C76&gt;=1,'表3-1 成本收益匹配状况'!D76&lt;1,'表3-1 成本收益匹配状况'!G76&lt;1,'表3-1 成本收益匹配状况'!H76&gt;=1),AND('表3-1 成本收益匹配状况'!C76&gt;=1,'表3-1 成本收益匹配状况'!D76&lt;1,'表3-1 成本收益匹配状况'!G76&gt;=1,'表3-1 成本收益匹配状况'!H76&lt;1),AND('表3-1 成本收益匹配状况'!C76&gt;=1,'表3-1 成本收益匹配状况'!D76&gt;=1,'表3-1 成本收益匹配状况'!G76&lt;1,'表3-1 成本收益匹配状况'!H76&lt;1),AND('表3-1 成本收益匹配状况'!C76&gt;=1,'表3-1 成本收益匹配状况'!D76&lt;1,'表3-1 成本收益匹配状况'!G76&lt;1,'表3-1 成本收益匹配状况'!H76&lt;1)),5,'表3-1 成本收益匹配状况'!C76&lt;1,0)</f>
        <v>#DIV/0!</v>
      </c>
    </row>
    <row r="9" ht="78" customHeight="1" spans="1:6">
      <c r="A9" s="1151"/>
      <c r="B9" s="1151"/>
      <c r="C9" s="364" t="s">
        <v>31</v>
      </c>
      <c r="D9" s="1159">
        <v>5</v>
      </c>
      <c r="E9" s="1173" t="s">
        <v>32</v>
      </c>
      <c r="F9" s="1172" t="e">
        <f t="array" ref="F9">_xlfn.IFS(AND('表3-1 成本收益匹配状况'!C79&gt;=0,'表3-1 成本收益匹配状况'!D79&gt;=0,'表3-1 成本收益匹配状况'!G79&gt;=0,'表3-1 成本收益匹配状况'!H79&gt;=0),5,OR(AND('表3-1 成本收益匹配状况'!C79&gt;=0,'表3-1 成本收益匹配状况'!D79&lt;0,'表3-1 成本收益匹配状况'!G79&gt;=0,'表3-1 成本收益匹配状况'!H79&gt;=0),AND('表3-1 成本收益匹配状况'!C79&gt;=0,'表3-1 成本收益匹配状况'!D79&gt;=0,'表3-1 成本收益匹配状况'!G79&lt;0,'表3-1 成本收益匹配状况'!H79&gt;=0),AND('表3-1 成本收益匹配状况'!C79&gt;=0,'表3-1 成本收益匹配状况'!D79&gt;=0,'表3-1 成本收益匹配状况'!G79&gt;=0,'表3-1 成本收益匹配状况'!H79&lt;0)),3,OR(AND('表3-1 成本收益匹配状况'!C79&gt;=0,'表3-1 成本收益匹配状况'!D79&lt;0,'表3-1 成本收益匹配状况'!G79&lt;0,'表3-1 成本收益匹配状况'!H79&gt;=0),AND('表3-1 成本收益匹配状况'!C79&gt;=0,'表3-1 成本收益匹配状况'!D79&lt;0,'表3-1 成本收益匹配状况'!G79&gt;=0,'表3-1 成本收益匹配状况'!H79&lt;0),AND('表3-1 成本收益匹配状况'!C79&gt;=0,'表3-1 成本收益匹配状况'!D79&gt;=0,'表3-1 成本收益匹配状况'!G79&lt;0,'表3-1 成本收益匹配状况'!H79&lt;0),AND('表3-1 成本收益匹配状况'!C79&gt;=0,'表3-1 成本收益匹配状况'!D79&lt;0,'表3-1 成本收益匹配状况'!G79&lt;0,'表3-1 成本收益匹配状况'!H79&lt;0)),1,'表3-1 成本收益匹配状况'!C79&lt;0,0)</f>
        <v>#VALUE!</v>
      </c>
    </row>
    <row r="10" ht="77" customHeight="1" spans="1:6">
      <c r="A10" s="1151"/>
      <c r="B10" s="1151"/>
      <c r="C10" s="1160" t="s">
        <v>33</v>
      </c>
      <c r="D10" s="1159">
        <v>5</v>
      </c>
      <c r="E10" s="1173" t="s">
        <v>34</v>
      </c>
      <c r="F10" s="1172">
        <f t="array" ref="F10">_xlfn.IFS(AND('表3-1 成本收益匹配状况'!C80&gt;=0,'表3-1 成本收益匹配状况'!D80&gt;=0,'表3-1 成本收益匹配状况'!G80&gt;=0,'表3-1 成本收益匹配状况'!H80&gt;=0),5,OR(AND('表3-1 成本收益匹配状况'!C80&gt;=0,'表3-1 成本收益匹配状况'!D80&lt;0,'表3-1 成本收益匹配状况'!G80&gt;=0,'表3-1 成本收益匹配状况'!H80&gt;=0),AND('表3-1 成本收益匹配状况'!C80&gt;=0,'表3-1 成本收益匹配状况'!D80&gt;=0,'表3-1 成本收益匹配状况'!G80&lt;0,'表3-1 成本收益匹配状况'!H80&gt;=0),AND('表3-1 成本收益匹配状况'!C80&gt;=0,'表3-1 成本收益匹配状况'!D80&gt;=0,'表3-1 成本收益匹配状况'!G80&gt;=0,'表3-1 成本收益匹配状况'!H80&lt;0)),3,OR(AND('表3-1 成本收益匹配状况'!C80&gt;=0,'表3-1 成本收益匹配状况'!D80&lt;0,'表3-1 成本收益匹配状况'!G80&lt;0,'表3-1 成本收益匹配状况'!H80&gt;=0),AND('表3-1 成本收益匹配状况'!C80&gt;=0,'表3-1 成本收益匹配状况'!D80&lt;0,'表3-1 成本收益匹配状况'!G80&gt;=0,'表3-1 成本收益匹配状况'!H80&lt;0),AND('表3-1 成本收益匹配状况'!C80&gt;=0,'表3-1 成本收益匹配状况'!D80&gt;=0,'表3-1 成本收益匹配状况'!G80&lt;0,'表3-1 成本收益匹配状况'!H80&lt;0),AND('表3-1 成本收益匹配状况'!C80&gt;=0,'表3-1 成本收益匹配状况'!D80&lt;0,'表3-1 成本收益匹配状况'!G80&lt;0,'表3-1 成本收益匹配状况'!H80&lt;0)),1,'表3-1 成本收益匹配状况'!C80&lt;0,0)</f>
        <v>5</v>
      </c>
    </row>
    <row r="11" ht="65" customHeight="1" spans="1:6">
      <c r="A11" s="1151"/>
      <c r="B11" s="1151"/>
      <c r="C11" s="1161" t="s">
        <v>35</v>
      </c>
      <c r="D11" s="1159">
        <v>5</v>
      </c>
      <c r="E11" s="1171" t="s">
        <v>36</v>
      </c>
      <c r="F11" s="1172" t="e">
        <f t="array" ref="F11">_xlfn.IFS('表3-2 成本收益匹配压力测试'!G86&gt;=0,5,AND(-0.05&lt;='表3-2 成本收益匹配压力测试'!G86,'表3-2 成本收益匹配压力测试'!G86&lt;0),3,AND(-0.1&lt;='表3-2 成本收益匹配压力测试'!G86,'表3-2 成本收益匹配压力测试'!G86&lt;-0.05),1,'表3-2 成本收益匹配压力测试'!G86&lt;-0.1,0)</f>
        <v>#DIV/0!</v>
      </c>
    </row>
    <row r="12" ht="115" customHeight="1" spans="1:6">
      <c r="A12" s="1151"/>
      <c r="B12" s="1151"/>
      <c r="C12" s="1162" t="s">
        <v>37</v>
      </c>
      <c r="D12" s="1159">
        <v>5</v>
      </c>
      <c r="E12" s="1171" t="s">
        <v>38</v>
      </c>
      <c r="F12" s="1172" t="e">
        <f t="array" ref="F12">_xlfn.IFS(AND('表3-2 成本收益匹配压力测试'!G107&gt;=0,'表3-2 成本收益匹配压力测试'!M107&gt;=0,'表3-2 成本收益匹配压力测试'!S107&gt;=0,'表3-2 成本收益匹配压力测试'!G92&gt;=0,'表3-2 成本收益匹配压力测试'!M92&gt;=0,'表3-2 成本收益匹配压力测试'!S92&gt;=0,'表3-2 成本收益匹配压力测试'!G101&gt;=0,'表3-2 成本收益匹配压力测试'!M101&gt;=0,'表3-2 成本收益匹配压力测试'!S101&gt;=0,'表3-2 成本收益匹配压力测试'!G104&gt;=0,'表3-2 成本收益匹配压力测试'!M104&gt;=0,'表3-2 成本收益匹配压力测试'!S104&gt;=0),5,AND('表3-2 成本收益匹配压力测试'!G107&gt;=0,'表3-2 成本收益匹配压力测试'!M107&gt;=0,'表3-2 成本收益匹配压力测试'!S107&gt;=0,OR('表3-2 成本收益匹配压力测试'!G92&lt;0,'表3-2 成本收益匹配压力测试'!M92&lt;0,'表3-2 成本收益匹配压力测试'!S92&lt;0,'表3-2 成本收益匹配压力测试'!G101&lt;0,'表3-2 成本收益匹配压力测试'!M101&lt;0,'表3-2 成本收益匹配压力测试'!S101&lt;0,'表3-2 成本收益匹配压力测试'!G104&lt;0,'表3-2 成本收益匹配压力测试'!M104&lt;0,'表3-2 成本收益匹配压力测试'!S104&lt;0)),4,SUM(('表3-2 成本收益匹配压力测试'!G107&lt;0),('表3-2 成本收益匹配压力测试'!M107&lt;0),('表3-2 成本收益匹配压力测试'!S107&lt;0))=1,3,SUM(('表3-2 成本收益匹配压力测试'!G107&lt;0),('表3-2 成本收益匹配压力测试'!M107&lt;0),('表3-2 成本收益匹配压力测试'!S107&lt;0))=2,1,SUM(('表3-2 成本收益匹配压力测试'!G107&lt;0),('表3-2 成本收益匹配压力测试'!M107&lt;0),('表3-2 成本收益匹配压力测试'!S107&lt;0))=3,0)</f>
        <v>#DIV/0!</v>
      </c>
    </row>
    <row r="13" ht="90" customHeight="1" spans="1:6">
      <c r="A13" s="1151"/>
      <c r="B13" s="1153"/>
      <c r="C13" s="1162" t="s">
        <v>39</v>
      </c>
      <c r="D13" s="1159">
        <v>5</v>
      </c>
      <c r="E13" s="1171" t="s">
        <v>38</v>
      </c>
      <c r="F13" s="1172" t="e">
        <f t="array" ref="F13">_xlfn.IFS(AND('表3-2 成本收益匹配压力测试'!G130&gt;=0,'表3-2 成本收益匹配压力测试'!M130&gt;=0,'表3-2 成本收益匹配压力测试'!S130&gt;=0,'表3-2 成本收益匹配压力测试'!G115&gt;=0,'表3-2 成本收益匹配压力测试'!M115&gt;=0,'表3-2 成本收益匹配压力测试'!S115&gt;=0,'表3-2 成本收益匹配压力测试'!G124&gt;=0,'表3-2 成本收益匹配压力测试'!M124&gt;=0,'表3-2 成本收益匹配压力测试'!S124&gt;=0,'表3-2 成本收益匹配压力测试'!G127&gt;=0,'表3-2 成本收益匹配压力测试'!M127&gt;=0,'表3-2 成本收益匹配压力测试'!S127&gt;=0),5,AND('表3-2 成本收益匹配压力测试'!G130&gt;=0,'表3-2 成本收益匹配压力测试'!M130&gt;=0,'表3-2 成本收益匹配压力测试'!S130&gt;=0,OR('表3-2 成本收益匹配压力测试'!G115&lt;0,'表3-2 成本收益匹配压力测试'!M115&lt;0,'表3-2 成本收益匹配压力测试'!S115&lt;0,'表3-2 成本收益匹配压力测试'!G124&lt;0,'表3-2 成本收益匹配压力测试'!M124&lt;0,'表3-2 成本收益匹配压力测试'!S124&lt;0,'表3-2 成本收益匹配压力测试'!G127&lt;0,'表3-2 成本收益匹配压力测试'!M127&lt;0,'表3-2 成本收益匹配压力测试'!S127&lt;0)),4,SUM(('表3-2 成本收益匹配压力测试'!G130&lt;0),('表3-2 成本收益匹配压力测试'!M130&lt;0),('表3-2 成本收益匹配压力测试'!S130&lt;0))=1,3,SUM(('表3-2 成本收益匹配压力测试'!G130&lt;0),('表3-2 成本收益匹配压力测试'!M130&lt;0),('表3-2 成本收益匹配压力测试'!S130&lt;0))=2,1,SUM(('表3-2 成本收益匹配压力测试'!G130&lt;0),('表3-2 成本收益匹配压力测试'!M130&lt;0),('表3-2 成本收益匹配压力测试'!S130&lt;0))=3,0)</f>
        <v>#DIV/0!</v>
      </c>
    </row>
    <row r="14" ht="117" customHeight="1" spans="1:6">
      <c r="A14" s="1151"/>
      <c r="B14" s="433" t="s">
        <v>40</v>
      </c>
      <c r="C14" s="1160" t="s">
        <v>41</v>
      </c>
      <c r="D14" s="1155">
        <v>15</v>
      </c>
      <c r="E14" s="1122" t="s">
        <v>42</v>
      </c>
      <c r="F14" s="1172">
        <f ca="1" t="array" ref="F14">_xlfn.IFS(AND(MIN('表4-1 流动性覆盖率'!C11,'表4-1 流动性覆盖率'!D11)&gt;=1,MIN('表4-1 流动性覆盖率'!C21,'表4-1 流动性覆盖率'!D21)&gt;=1,MIN('表4-1 流动性覆盖率'!C31,'表4-1 流动性覆盖率'!D31)&gt;=1,MIN('表4-1 流动性覆盖率'!C41,'表4-1 流动性覆盖率'!D41)&gt;=1),15,AND(SUM(MIN('表4-1 流动性覆盖率'!C11,'表4-1 流动性覆盖率'!D11)&lt;1,MIN('表4-1 流动性覆盖率'!C21,'表4-1 流动性覆盖率'!D21)&lt;1,MIN('表4-1 流动性覆盖率'!C31,'表4-1 流动性覆盖率'!D31)&lt;1)=1,MIN('表4-1 流动性覆盖率'!C41,'表4-1 流动性覆盖率'!D41)&gt;=1),10,AND(SUM(MIN('表4-1 流动性覆盖率'!C11,'表4-1 流动性覆盖率'!D11)&lt;1,MIN('表4-1 流动性覆盖率'!C21,'表4-1 流动性覆盖率'!D21)&lt;1,MIN('表4-1 流动性覆盖率'!C31,'表4-1 流动性覆盖率'!D31)&lt;1)&gt;=2,MIN('表4-1 流动性覆盖率'!C41,'表4-1 流动性覆盖率'!D41)&gt;=1),5,MIN('表4-1 流动性覆盖率'!C41,'表4-1 流动性覆盖率'!D41)&lt;1,0)</f>
        <v>0</v>
      </c>
    </row>
    <row r="15" ht="72" spans="1:6">
      <c r="A15" s="1151"/>
      <c r="B15" s="1151"/>
      <c r="C15" s="1163" t="s">
        <v>43</v>
      </c>
      <c r="D15" s="1164">
        <v>5</v>
      </c>
      <c r="E15" s="1176" t="s">
        <v>44</v>
      </c>
      <c r="F15" s="1172">
        <f t="array" ref="F15">_xlfn.IFS(AND('表4-2 流动性匹配率'!J6&gt;=1,'表4-2 流动性匹配率'!J7&gt;=1,'表4-2 流动性匹配率'!J8&gt;=1,'表4-2 流动性匹配率'!J9&gt;=1),5,AND('表4-2 流动性匹配率'!J6&gt;=1,SUM(('表4-2 流动性匹配率'!J9&lt;1),('表4-2 流动性匹配率'!J7&lt;1),('表4-2 流动性匹配率'!J8&lt;1))=1),3,AND('表4-2 流动性匹配率'!J9&gt;=1,SUM(('表4-2 流动性匹配率'!J6&lt;1),('表4-2 流动性匹配率'!J7&lt;1),('表4-2 流动性匹配率'!J8&lt;1))&gt;=2),1,'表4-2 流动性匹配率'!J9&lt;1,0)</f>
        <v>0</v>
      </c>
    </row>
    <row r="16" ht="24" customHeight="1" spans="1:6">
      <c r="A16" s="1165" t="s">
        <v>45</v>
      </c>
      <c r="B16" s="1165"/>
      <c r="C16" s="1165"/>
      <c r="D16" s="1165"/>
      <c r="E16" s="1165"/>
      <c r="F16" s="1166" t="e">
        <f ca="1">SUM(F4:F15)</f>
        <v>#DIV/0!</v>
      </c>
    </row>
    <row r="17" spans="1:6">
      <c r="A17" s="1166"/>
      <c r="C17" s="1167"/>
      <c r="D17" s="1168"/>
      <c r="E17" s="1166"/>
      <c r="F17" s="1166"/>
    </row>
  </sheetData>
  <mergeCells count="11">
    <mergeCell ref="A1:F1"/>
    <mergeCell ref="A16:E16"/>
    <mergeCell ref="A4:A15"/>
    <mergeCell ref="B4:B6"/>
    <mergeCell ref="B7:B13"/>
    <mergeCell ref="B14:B15"/>
    <mergeCell ref="C2:C3"/>
    <mergeCell ref="D2:D3"/>
    <mergeCell ref="E2:E3"/>
    <mergeCell ref="F2:F3"/>
    <mergeCell ref="A2:B3"/>
  </mergeCells>
  <pageMargins left="0.707638888888889" right="0.707638888888889" top="0.747916666666667" bottom="0.747916666666667" header="0.313888888888889" footer="0.313888888888889"/>
  <pageSetup paperSize="9" scale="76" fitToHeight="0" orientation="landscape"/>
  <headerFooter/>
  <rowBreaks count="1" manualBreakCount="1">
    <brk id="17" max="16383" man="1"/>
  </row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pageSetUpPr fitToPage="1"/>
  </sheetPr>
  <dimension ref="A1:C17"/>
  <sheetViews>
    <sheetView view="pageBreakPreview" zoomScale="115" zoomScaleNormal="150" workbookViewId="0">
      <selection activeCell="C9" sqref="C9"/>
    </sheetView>
  </sheetViews>
  <sheetFormatPr defaultColWidth="9" defaultRowHeight="13.5" outlineLevelCol="2"/>
  <cols>
    <col min="1" max="1" width="13" customWidth="1"/>
    <col min="2" max="2" width="22.3333333333333" customWidth="1"/>
    <col min="3" max="3" width="59" customWidth="1"/>
    <col min="4" max="16384" width="9" style="68"/>
  </cols>
  <sheetData>
    <row r="1" s="1128" customFormat="1" ht="28.5" customHeight="1" spans="1:3">
      <c r="A1" s="1129" t="s">
        <v>46</v>
      </c>
      <c r="B1" s="1130"/>
      <c r="C1" s="1130"/>
    </row>
    <row r="2" spans="1:3">
      <c r="A2" s="1131" t="s">
        <v>47</v>
      </c>
      <c r="B2" s="1131" t="s">
        <v>48</v>
      </c>
      <c r="C2" s="1131" t="s">
        <v>46</v>
      </c>
    </row>
    <row r="3" spans="1:3">
      <c r="A3" s="1132">
        <v>1</v>
      </c>
      <c r="B3" s="1133" t="s">
        <v>49</v>
      </c>
      <c r="C3" s="1134" t="s">
        <v>50</v>
      </c>
    </row>
    <row r="4" spans="1:3">
      <c r="A4" s="1132">
        <v>2</v>
      </c>
      <c r="B4" s="1135"/>
      <c r="C4" s="1136" t="s">
        <v>51</v>
      </c>
    </row>
    <row r="5" spans="1:3">
      <c r="A5" s="1132">
        <v>3</v>
      </c>
      <c r="B5" s="1137"/>
      <c r="C5" s="1136" t="s">
        <v>52</v>
      </c>
    </row>
    <row r="6" spans="1:3">
      <c r="A6" s="1132">
        <v>4</v>
      </c>
      <c r="B6" s="1133" t="s">
        <v>20</v>
      </c>
      <c r="C6" s="1136" t="s">
        <v>53</v>
      </c>
    </row>
    <row r="7" spans="1:3">
      <c r="A7" s="1132">
        <v>5</v>
      </c>
      <c r="B7" s="1135"/>
      <c r="C7" s="1136" t="s">
        <v>54</v>
      </c>
    </row>
    <row r="8" spans="1:3">
      <c r="A8" s="1132">
        <v>6</v>
      </c>
      <c r="B8" s="1133" t="s">
        <v>27</v>
      </c>
      <c r="C8" s="1134" t="s">
        <v>55</v>
      </c>
    </row>
    <row r="9" spans="1:3">
      <c r="A9" s="1132">
        <v>7</v>
      </c>
      <c r="B9" s="1137"/>
      <c r="C9" s="1134" t="s">
        <v>56</v>
      </c>
    </row>
    <row r="10" spans="1:3">
      <c r="A10" s="1132">
        <v>8</v>
      </c>
      <c r="B10" s="1138" t="s">
        <v>40</v>
      </c>
      <c r="C10" s="1136" t="s">
        <v>57</v>
      </c>
    </row>
    <row r="11" spans="1:3">
      <c r="A11" s="1132">
        <v>9</v>
      </c>
      <c r="B11" s="1138"/>
      <c r="C11" s="1136" t="s">
        <v>58</v>
      </c>
    </row>
    <row r="12" spans="1:3">
      <c r="A12" s="1132">
        <v>10</v>
      </c>
      <c r="B12" s="1139" t="s">
        <v>59</v>
      </c>
      <c r="C12" s="1136" t="s">
        <v>59</v>
      </c>
    </row>
    <row r="13" spans="1:3">
      <c r="A13" s="1140" t="s">
        <v>60</v>
      </c>
      <c r="B13" s="68"/>
      <c r="C13" s="68"/>
    </row>
    <row r="14" spans="1:3">
      <c r="A14" s="68" t="s">
        <v>61</v>
      </c>
      <c r="B14" s="68" t="s">
        <v>62</v>
      </c>
      <c r="C14" s="68"/>
    </row>
    <row r="15" spans="1:3">
      <c r="A15" s="1141"/>
      <c r="B15" s="68" t="s">
        <v>63</v>
      </c>
      <c r="C15" s="68"/>
    </row>
    <row r="16" spans="1:3">
      <c r="A16" s="1142" t="s">
        <v>64</v>
      </c>
      <c r="B16" s="68" t="s">
        <v>65</v>
      </c>
      <c r="C16" s="68"/>
    </row>
    <row r="17" ht="49" customHeight="1" spans="1:3">
      <c r="A17" s="68" t="s">
        <v>66</v>
      </c>
      <c r="B17" s="27" t="s">
        <v>67</v>
      </c>
      <c r="C17" s="68"/>
    </row>
  </sheetData>
  <mergeCells count="4">
    <mergeCell ref="B3:B5"/>
    <mergeCell ref="B6:B7"/>
    <mergeCell ref="B8:B9"/>
    <mergeCell ref="B10:B11"/>
  </mergeCells>
  <hyperlinks>
    <hyperlink ref="C3" location="'表1-1 资产配置状况'!A1" display="表1-1资产配置状况"/>
    <hyperlink ref="C8" location="'表3-1 成本收益匹配状况表'!A1" display="表3-1成本收益匹配状况"/>
    <hyperlink ref="C9" location="'表3-2 成本收益匹配压力测试表'!A1" display="表3-2成本收益匹配压力测试"/>
    <hyperlink ref="C7" location="'表2-1 期限结构匹配测试表_修正久期'!A1" display="表2-2期限结构匹配测试_基点价值变动率"/>
    <hyperlink ref="C6" location="'表2-1 期限结构匹配测试表_修正久期'!A1" display="表2-1期限结构匹配测试_利率风险对冲率"/>
    <hyperlink ref="C12" location="备注!A1" display="备注"/>
    <hyperlink ref="C4" location="'表1-2 资产信用状况'!A1" display="表1-2资产信用状况"/>
    <hyperlink ref="C5" location="'表1-3 负债产品信息'!A1" display="表1-3负债产品信息"/>
    <hyperlink ref="C10" location="'表4-1 现金流测试表_普通账户'!A1" display="表4-1流动性覆盖率"/>
    <hyperlink ref="C11" location="'表4-2 现金流测试表_传统保险账户'!A1" display="表4-2流动性匹配率"/>
  </hyperlinks>
  <printOptions horizontalCentered="1"/>
  <pageMargins left="0.707638888888889" right="0.707638888888889" top="0.747916666666667" bottom="0.747916666666667" header="0.313888888888889" footer="0.313888888888889"/>
  <pageSetup paperSize="9" orientation="landscape"/>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E29"/>
  <sheetViews>
    <sheetView view="pageBreakPreview" zoomScale="110" zoomScaleNormal="100" workbookViewId="0">
      <selection activeCell="C33" sqref="C33"/>
    </sheetView>
  </sheetViews>
  <sheetFormatPr defaultColWidth="8.83333333333333" defaultRowHeight="13.5" outlineLevelCol="4"/>
  <cols>
    <col min="1" max="1" width="18" customWidth="1"/>
    <col min="2" max="2" width="27.8333333333333" style="932" customWidth="1"/>
    <col min="3" max="3" width="37.8333333333333" customWidth="1"/>
    <col min="4" max="5" width="8.83333333333333" customWidth="1"/>
  </cols>
  <sheetData>
    <row r="1" ht="22.5" spans="1:5">
      <c r="A1" s="1111" t="s">
        <v>68</v>
      </c>
      <c r="B1" s="1111"/>
      <c r="C1" s="1111"/>
      <c r="D1" s="1111"/>
      <c r="E1" s="1111"/>
    </row>
    <row r="2" ht="14.25" spans="1:5">
      <c r="A2" s="1112" t="s">
        <v>48</v>
      </c>
      <c r="B2" s="1113"/>
      <c r="C2" s="1112"/>
      <c r="D2" s="1112" t="s">
        <v>69</v>
      </c>
      <c r="E2" s="1112" t="s">
        <v>70</v>
      </c>
    </row>
    <row r="3" spans="1:5">
      <c r="A3" s="1114" t="s">
        <v>49</v>
      </c>
      <c r="B3" s="1115" t="s">
        <v>71</v>
      </c>
      <c r="C3" s="1116" t="s">
        <v>72</v>
      </c>
      <c r="D3" s="1117" t="s">
        <v>73</v>
      </c>
      <c r="E3" s="1126" t="s">
        <v>74</v>
      </c>
    </row>
    <row r="4" spans="1:5">
      <c r="A4" s="1118"/>
      <c r="B4" s="309"/>
      <c r="C4" s="1119" t="s">
        <v>75</v>
      </c>
      <c r="D4" s="1120" t="s">
        <v>73</v>
      </c>
      <c r="E4" s="512" t="s">
        <v>74</v>
      </c>
    </row>
    <row r="5" spans="1:5">
      <c r="A5" s="1118"/>
      <c r="B5" s="309"/>
      <c r="C5" s="1119" t="s">
        <v>76</v>
      </c>
      <c r="D5" s="1120" t="s">
        <v>73</v>
      </c>
      <c r="E5" s="512" t="s">
        <v>74</v>
      </c>
    </row>
    <row r="6" spans="1:5">
      <c r="A6" s="1118"/>
      <c r="B6" s="309"/>
      <c r="C6" s="1119" t="s">
        <v>77</v>
      </c>
      <c r="D6" s="1120" t="s">
        <v>73</v>
      </c>
      <c r="E6" s="512" t="s">
        <v>74</v>
      </c>
    </row>
    <row r="7" spans="1:5">
      <c r="A7" s="1118"/>
      <c r="B7" s="309"/>
      <c r="C7" s="326" t="s">
        <v>78</v>
      </c>
      <c r="D7" s="1120" t="s">
        <v>73</v>
      </c>
      <c r="E7" s="512" t="s">
        <v>74</v>
      </c>
    </row>
    <row r="8" spans="1:5">
      <c r="A8" s="1118"/>
      <c r="B8" s="309"/>
      <c r="C8" s="326" t="s">
        <v>79</v>
      </c>
      <c r="D8" s="1120" t="s">
        <v>73</v>
      </c>
      <c r="E8" s="512" t="s">
        <v>74</v>
      </c>
    </row>
    <row r="9" spans="1:5">
      <c r="A9" s="1118"/>
      <c r="B9" s="309"/>
      <c r="C9" s="326" t="s">
        <v>80</v>
      </c>
      <c r="D9" s="1120" t="s">
        <v>73</v>
      </c>
      <c r="E9" s="512" t="s">
        <v>74</v>
      </c>
    </row>
    <row r="10" spans="1:5">
      <c r="A10" s="1118"/>
      <c r="B10" s="309" t="s">
        <v>81</v>
      </c>
      <c r="C10" s="1119" t="s">
        <v>82</v>
      </c>
      <c r="D10" s="1120" t="s">
        <v>73</v>
      </c>
      <c r="E10" s="512" t="s">
        <v>74</v>
      </c>
    </row>
    <row r="11" spans="1:5">
      <c r="A11" s="1118"/>
      <c r="B11" s="309"/>
      <c r="C11" s="1119" t="s">
        <v>83</v>
      </c>
      <c r="D11" s="1120" t="s">
        <v>73</v>
      </c>
      <c r="E11" s="512" t="s">
        <v>74</v>
      </c>
    </row>
    <row r="12" spans="1:5">
      <c r="A12" s="1118"/>
      <c r="B12" s="309"/>
      <c r="C12" s="1119" t="s">
        <v>84</v>
      </c>
      <c r="D12" s="1120" t="s">
        <v>73</v>
      </c>
      <c r="E12" s="512" t="s">
        <v>74</v>
      </c>
    </row>
    <row r="13" spans="1:5">
      <c r="A13" s="1118"/>
      <c r="B13" s="309"/>
      <c r="C13" s="1119" t="s">
        <v>85</v>
      </c>
      <c r="D13" s="1120" t="s">
        <v>86</v>
      </c>
      <c r="E13" s="512" t="s">
        <v>74</v>
      </c>
    </row>
    <row r="14" spans="1:5">
      <c r="A14" s="1118"/>
      <c r="B14" s="309"/>
      <c r="C14" s="1119" t="s">
        <v>87</v>
      </c>
      <c r="D14" s="1120" t="s">
        <v>73</v>
      </c>
      <c r="E14" s="512" t="s">
        <v>74</v>
      </c>
    </row>
    <row r="15" spans="1:5">
      <c r="A15" s="1118"/>
      <c r="B15" s="309" t="s">
        <v>88</v>
      </c>
      <c r="C15" s="327" t="s">
        <v>89</v>
      </c>
      <c r="D15" s="1120" t="s">
        <v>73</v>
      </c>
      <c r="E15" s="512" t="s">
        <v>74</v>
      </c>
    </row>
    <row r="16" spans="1:5">
      <c r="A16" s="1118"/>
      <c r="B16" s="309"/>
      <c r="C16" s="326" t="s">
        <v>90</v>
      </c>
      <c r="D16" s="1120" t="s">
        <v>73</v>
      </c>
      <c r="E16" s="512" t="s">
        <v>74</v>
      </c>
    </row>
    <row r="17" spans="1:5">
      <c r="A17" s="1118"/>
      <c r="B17" s="309"/>
      <c r="C17" s="326" t="s">
        <v>91</v>
      </c>
      <c r="D17" s="1120" t="s">
        <v>73</v>
      </c>
      <c r="E17" s="512" t="s">
        <v>74</v>
      </c>
    </row>
    <row r="18" spans="1:5">
      <c r="A18" s="1118"/>
      <c r="B18" s="309"/>
      <c r="C18" s="326" t="s">
        <v>92</v>
      </c>
      <c r="D18" s="1120" t="s">
        <v>73</v>
      </c>
      <c r="E18" s="512" t="s">
        <v>74</v>
      </c>
    </row>
    <row r="19" spans="1:5">
      <c r="A19" s="1118"/>
      <c r="B19" s="309"/>
      <c r="C19" s="326" t="s">
        <v>93</v>
      </c>
      <c r="D19" s="1120" t="s">
        <v>94</v>
      </c>
      <c r="E19" s="512" t="s">
        <v>74</v>
      </c>
    </row>
    <row r="20" ht="24" spans="1:5">
      <c r="A20" s="1121" t="s">
        <v>20</v>
      </c>
      <c r="B20" s="1122" t="s">
        <v>95</v>
      </c>
      <c r="C20" s="1122" t="s">
        <v>96</v>
      </c>
      <c r="D20" s="1120" t="s">
        <v>73</v>
      </c>
      <c r="E20" s="512" t="s">
        <v>74</v>
      </c>
    </row>
    <row r="21" ht="24" spans="1:5">
      <c r="A21" s="1121"/>
      <c r="B21" s="1122" t="s">
        <v>97</v>
      </c>
      <c r="C21" s="1122" t="s">
        <v>98</v>
      </c>
      <c r="D21" s="1120" t="s">
        <v>73</v>
      </c>
      <c r="E21" s="512" t="s">
        <v>74</v>
      </c>
    </row>
    <row r="22" spans="1:5">
      <c r="A22" s="1121" t="s">
        <v>27</v>
      </c>
      <c r="B22" s="1122" t="s">
        <v>99</v>
      </c>
      <c r="C22" s="326" t="s">
        <v>100</v>
      </c>
      <c r="D22" s="1120" t="s">
        <v>73</v>
      </c>
      <c r="E22" s="512" t="s">
        <v>74</v>
      </c>
    </row>
    <row r="23" spans="1:5">
      <c r="A23" s="1121"/>
      <c r="B23" s="1122" t="s">
        <v>101</v>
      </c>
      <c r="C23" s="326" t="s">
        <v>102</v>
      </c>
      <c r="D23" s="1120" t="s">
        <v>94</v>
      </c>
      <c r="E23" s="512" t="s">
        <v>74</v>
      </c>
    </row>
    <row r="24" spans="1:5">
      <c r="A24" s="1121"/>
      <c r="B24" s="1122"/>
      <c r="C24" s="326" t="s">
        <v>103</v>
      </c>
      <c r="D24" s="1120" t="s">
        <v>94</v>
      </c>
      <c r="E24" s="512" t="s">
        <v>74</v>
      </c>
    </row>
    <row r="25" spans="1:5">
      <c r="A25" s="1121"/>
      <c r="B25" s="1122"/>
      <c r="C25" s="326" t="s">
        <v>104</v>
      </c>
      <c r="D25" s="1120" t="s">
        <v>94</v>
      </c>
      <c r="E25" s="512" t="s">
        <v>74</v>
      </c>
    </row>
    <row r="26" spans="1:5">
      <c r="A26" s="1121"/>
      <c r="B26" s="1122"/>
      <c r="C26" s="326" t="s">
        <v>105</v>
      </c>
      <c r="D26" s="1120" t="s">
        <v>94</v>
      </c>
      <c r="E26" s="512" t="s">
        <v>74</v>
      </c>
    </row>
    <row r="27" spans="1:5">
      <c r="A27" s="1121"/>
      <c r="B27" s="1122"/>
      <c r="C27" s="326" t="s">
        <v>106</v>
      </c>
      <c r="D27" s="1120" t="s">
        <v>94</v>
      </c>
      <c r="E27" s="512" t="s">
        <v>74</v>
      </c>
    </row>
    <row r="28" spans="1:5">
      <c r="A28" s="1121" t="s">
        <v>40</v>
      </c>
      <c r="B28" s="1122" t="s">
        <v>107</v>
      </c>
      <c r="C28" s="326" t="s">
        <v>108</v>
      </c>
      <c r="D28" s="1120" t="s">
        <v>73</v>
      </c>
      <c r="E28" s="512" t="s">
        <v>74</v>
      </c>
    </row>
    <row r="29" ht="14.25" spans="1:5">
      <c r="A29" s="1123"/>
      <c r="B29" s="1124" t="s">
        <v>109</v>
      </c>
      <c r="C29" s="355" t="s">
        <v>110</v>
      </c>
      <c r="D29" s="1125" t="s">
        <v>73</v>
      </c>
      <c r="E29" s="1127" t="s">
        <v>74</v>
      </c>
    </row>
  </sheetData>
  <mergeCells count="10">
    <mergeCell ref="A1:E1"/>
    <mergeCell ref="A2:C2"/>
    <mergeCell ref="A3:A19"/>
    <mergeCell ref="A20:A21"/>
    <mergeCell ref="A22:A27"/>
    <mergeCell ref="A28:A29"/>
    <mergeCell ref="B3:B9"/>
    <mergeCell ref="B10:B14"/>
    <mergeCell ref="B15:B19"/>
    <mergeCell ref="B23:B27"/>
  </mergeCells>
  <conditionalFormatting sqref="D3:E29">
    <cfRule type="containsText" dxfId="0" priority="7" operator="between" text="精算">
      <formula>NOT(ISERROR(SEARCH("精算",D3)))</formula>
    </cfRule>
  </conditionalFormatting>
  <pageMargins left="0.707638888888889" right="0.707638888888889" top="0.747916666666667" bottom="0.747916666666667" header="0.313888888888889" footer="0.313888888888889"/>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pageSetUpPr fitToPage="1"/>
  </sheetPr>
  <dimension ref="A1:X180"/>
  <sheetViews>
    <sheetView showGridLines="0" view="pageBreakPreview" zoomScale="85" zoomScaleNormal="60" topLeftCell="A24" workbookViewId="0">
      <selection activeCell="C25" sqref="C25"/>
    </sheetView>
  </sheetViews>
  <sheetFormatPr defaultColWidth="9" defaultRowHeight="13.5"/>
  <cols>
    <col min="1" max="1" width="71" style="100" customWidth="1"/>
    <col min="2" max="2" width="31.3333333333333" style="100" customWidth="1"/>
    <col min="3" max="3" width="15.5" style="100" customWidth="1"/>
    <col min="4" max="4" width="23.6666666666667" style="100" customWidth="1"/>
    <col min="5" max="5" width="20.1666666666667" style="100" customWidth="1"/>
    <col min="6" max="6" width="19.5" style="100" customWidth="1"/>
    <col min="7" max="7" width="11.6666666666667" style="100" customWidth="1"/>
    <col min="8" max="8" width="13.5" style="100" customWidth="1"/>
    <col min="9" max="9" width="11" style="100" customWidth="1"/>
    <col min="10" max="10" width="11.8333333333333" style="100" customWidth="1"/>
    <col min="11" max="11" width="8" style="100" customWidth="1"/>
    <col min="12" max="12" width="11.5" style="100" customWidth="1"/>
    <col min="13" max="15" width="12.6666666666667" style="100" customWidth="1"/>
    <col min="16" max="17" width="8" style="100" customWidth="1"/>
    <col min="18" max="18" width="11.3333333333333" style="100" customWidth="1"/>
    <col min="19" max="19" width="8" style="100" customWidth="1"/>
    <col min="20" max="20" width="13.5" style="100" customWidth="1"/>
    <col min="21" max="21" width="11.5" style="100" customWidth="1"/>
    <col min="22" max="22" width="23" style="100" customWidth="1"/>
    <col min="23" max="23" width="9" style="100"/>
    <col min="24" max="24" width="18.5" style="100" customWidth="1"/>
    <col min="25" max="16384" width="9" style="100"/>
  </cols>
  <sheetData>
    <row r="1" s="135" customFormat="1" ht="22.5" spans="1:10">
      <c r="A1" s="297" t="s">
        <v>71</v>
      </c>
      <c r="B1" s="297"/>
      <c r="C1" s="297"/>
      <c r="D1" s="297"/>
      <c r="E1" s="297"/>
      <c r="F1" s="297"/>
      <c r="G1" s="297"/>
      <c r="H1" s="297"/>
      <c r="I1" s="297"/>
      <c r="J1" s="297"/>
    </row>
    <row r="2" s="135" customFormat="1" ht="12" spans="1:7">
      <c r="A2" s="298" t="str">
        <f>"公司名称："&amp;封面!B4</f>
        <v>公司名称：</v>
      </c>
      <c r="B2" s="939" t="str">
        <f>封面!B7</f>
        <v>//</v>
      </c>
      <c r="C2" s="837"/>
      <c r="D2" s="837"/>
      <c r="E2" s="837"/>
      <c r="F2" s="837"/>
      <c r="G2" s="837"/>
    </row>
    <row r="3" s="135" customFormat="1" ht="12.75" spans="1:4">
      <c r="A3" s="298" t="s">
        <v>111</v>
      </c>
      <c r="D3" s="716" t="s">
        <v>112</v>
      </c>
    </row>
    <row r="4" s="135" customFormat="1" ht="12" spans="1:4">
      <c r="A4" s="940"/>
      <c r="B4" s="941" t="s">
        <v>113</v>
      </c>
      <c r="C4" s="941" t="s">
        <v>114</v>
      </c>
      <c r="D4" s="941" t="s">
        <v>115</v>
      </c>
    </row>
    <row r="5" s="135" customFormat="1" ht="12.75" spans="1:4">
      <c r="A5" s="942"/>
      <c r="B5" s="111"/>
      <c r="C5" s="111"/>
      <c r="D5" s="111"/>
    </row>
    <row r="6" s="135" customFormat="1" ht="12" spans="1:4">
      <c r="A6" s="943" t="s">
        <v>116</v>
      </c>
      <c r="B6" s="944"/>
      <c r="C6" s="851"/>
      <c r="D6" s="945"/>
    </row>
    <row r="7" s="135" customFormat="1" ht="12" spans="1:4">
      <c r="A7" s="946" t="s">
        <v>117</v>
      </c>
      <c r="B7" s="947"/>
      <c r="C7" s="948"/>
      <c r="D7" s="949"/>
    </row>
    <row r="8" s="135" customFormat="1" ht="12" spans="1:5">
      <c r="A8" s="946" t="s">
        <v>118</v>
      </c>
      <c r="B8" s="947"/>
      <c r="C8" s="948"/>
      <c r="D8" s="949"/>
      <c r="E8" s="988"/>
    </row>
    <row r="9" s="135" customFormat="1" ht="12.75" spans="1:5">
      <c r="A9" s="950" t="s">
        <v>119</v>
      </c>
      <c r="B9" s="951"/>
      <c r="C9" s="952"/>
      <c r="D9" s="953"/>
      <c r="E9" s="988"/>
    </row>
    <row r="10" s="135" customFormat="1" ht="12" spans="1:3">
      <c r="A10" s="954"/>
      <c r="B10" s="955"/>
      <c r="C10" s="298"/>
    </row>
    <row r="11" s="135" customFormat="1" ht="12" spans="1:3">
      <c r="A11" s="956"/>
      <c r="B11" s="955"/>
      <c r="C11" s="298"/>
    </row>
    <row r="12" s="135" customFormat="1" ht="12" spans="1:4">
      <c r="A12" s="298" t="s">
        <v>75</v>
      </c>
      <c r="B12" s="298"/>
      <c r="C12" s="298"/>
      <c r="D12" s="716"/>
    </row>
    <row r="13" s="135" customFormat="1" ht="12.75" spans="1:4">
      <c r="A13" s="298" t="s">
        <v>120</v>
      </c>
      <c r="B13" s="298"/>
      <c r="C13" s="298"/>
      <c r="D13" s="716"/>
    </row>
    <row r="14" s="135" customFormat="1" ht="12.75" spans="1:24">
      <c r="A14" s="957" t="s">
        <v>121</v>
      </c>
      <c r="B14" s="958" t="s">
        <v>122</v>
      </c>
      <c r="C14" s="298"/>
      <c r="J14" s="498"/>
      <c r="L14" s="498"/>
      <c r="P14" s="716"/>
      <c r="U14" s="716"/>
      <c r="X14" s="716" t="s">
        <v>112</v>
      </c>
    </row>
    <row r="15" s="135" customFormat="1" ht="14.5" customHeight="1" spans="1:24">
      <c r="A15" s="872"/>
      <c r="B15" s="959" t="s">
        <v>123</v>
      </c>
      <c r="C15" s="960"/>
      <c r="D15" s="960"/>
      <c r="E15" s="960"/>
      <c r="F15" s="989"/>
      <c r="G15" s="300" t="s">
        <v>124</v>
      </c>
      <c r="H15" s="376"/>
      <c r="I15" s="1000"/>
      <c r="J15" s="300" t="s">
        <v>125</v>
      </c>
      <c r="K15" s="376"/>
      <c r="L15" s="1000"/>
      <c r="M15" s="300" t="s">
        <v>126</v>
      </c>
      <c r="N15" s="376"/>
      <c r="O15" s="1000"/>
      <c r="P15" s="300" t="s">
        <v>127</v>
      </c>
      <c r="Q15" s="376"/>
      <c r="R15" s="1000"/>
      <c r="S15" s="300" t="s">
        <v>128</v>
      </c>
      <c r="T15" s="376"/>
      <c r="U15" s="676"/>
      <c r="V15" s="300" t="s">
        <v>129</v>
      </c>
      <c r="W15" s="376"/>
      <c r="X15" s="676"/>
    </row>
    <row r="16" s="135" customFormat="1" ht="24.75" spans="1:24">
      <c r="A16" s="961"/>
      <c r="B16" s="735" t="s">
        <v>130</v>
      </c>
      <c r="C16" s="380" t="s">
        <v>131</v>
      </c>
      <c r="D16" s="113" t="s">
        <v>132</v>
      </c>
      <c r="E16" s="113" t="s">
        <v>133</v>
      </c>
      <c r="F16" s="990" t="s">
        <v>134</v>
      </c>
      <c r="G16" s="991" t="s">
        <v>130</v>
      </c>
      <c r="H16" s="992" t="s">
        <v>131</v>
      </c>
      <c r="I16" s="1001" t="s">
        <v>132</v>
      </c>
      <c r="J16" s="991" t="s">
        <v>130</v>
      </c>
      <c r="K16" s="992" t="s">
        <v>131</v>
      </c>
      <c r="L16" s="1001" t="s">
        <v>132</v>
      </c>
      <c r="M16" s="991" t="s">
        <v>130</v>
      </c>
      <c r="N16" s="992" t="s">
        <v>131</v>
      </c>
      <c r="O16" s="1001" t="s">
        <v>132</v>
      </c>
      <c r="P16" s="991" t="s">
        <v>130</v>
      </c>
      <c r="Q16" s="992" t="s">
        <v>131</v>
      </c>
      <c r="R16" s="1001" t="s">
        <v>132</v>
      </c>
      <c r="S16" s="991" t="s">
        <v>130</v>
      </c>
      <c r="T16" s="992" t="s">
        <v>131</v>
      </c>
      <c r="U16" s="1004" t="s">
        <v>132</v>
      </c>
      <c r="V16" s="991" t="s">
        <v>130</v>
      </c>
      <c r="W16" s="992" t="s">
        <v>131</v>
      </c>
      <c r="X16" s="1004" t="s">
        <v>132</v>
      </c>
    </row>
    <row r="17" s="135" customFormat="1" ht="12" spans="1:24">
      <c r="A17" s="962" t="s">
        <v>135</v>
      </c>
      <c r="B17" s="963">
        <f>SUM(B18:B19)</f>
        <v>0</v>
      </c>
      <c r="C17" s="964">
        <f>SUM(C18:C19)</f>
        <v>0</v>
      </c>
      <c r="D17" s="912">
        <f t="shared" ref="D17:D25" si="0">IFERROR(B17/$B$112,0)</f>
        <v>0</v>
      </c>
      <c r="E17" s="993"/>
      <c r="F17" s="994"/>
      <c r="G17" s="963">
        <f t="shared" ref="G17:H17" si="1">SUM(G18:G19)</f>
        <v>0</v>
      </c>
      <c r="H17" s="964">
        <f t="shared" si="1"/>
        <v>0</v>
      </c>
      <c r="I17" s="1002">
        <f t="shared" ref="I17:I25" si="2">IFERROR(G17/$G$112,0)</f>
        <v>0</v>
      </c>
      <c r="J17" s="963">
        <f t="shared" ref="J17:K17" si="3">SUM(J18:J19)</f>
        <v>0</v>
      </c>
      <c r="K17" s="964">
        <f t="shared" si="3"/>
        <v>0</v>
      </c>
      <c r="L17" s="1002">
        <f t="shared" ref="L17:L25" si="4">IFERROR(J17/$J$112,0)</f>
        <v>0</v>
      </c>
      <c r="M17" s="963">
        <f t="shared" ref="M17:N17" si="5">SUM(M18:M19)</f>
        <v>0</v>
      </c>
      <c r="N17" s="964">
        <f t="shared" si="5"/>
        <v>0</v>
      </c>
      <c r="O17" s="1002">
        <f t="shared" ref="O17:O25" si="6">IFERROR(M17/$M$112,0)</f>
        <v>0</v>
      </c>
      <c r="P17" s="963">
        <f t="shared" ref="P17:Q17" si="7">SUM(P18:P19)</f>
        <v>0</v>
      </c>
      <c r="Q17" s="964">
        <f t="shared" si="7"/>
        <v>0</v>
      </c>
      <c r="R17" s="1002">
        <f t="shared" ref="R17:R25" si="8">IFERROR(P17/$P$112,0)</f>
        <v>0</v>
      </c>
      <c r="S17" s="963">
        <f t="shared" ref="S17:T17" si="9">SUM(S18:S19)</f>
        <v>0</v>
      </c>
      <c r="T17" s="964">
        <f t="shared" si="9"/>
        <v>0</v>
      </c>
      <c r="U17" s="923">
        <f t="shared" ref="U17:U25" si="10">IFERROR(S17/$S$112,0)</f>
        <v>0</v>
      </c>
      <c r="V17" s="963">
        <v>0</v>
      </c>
      <c r="W17" s="964">
        <v>0</v>
      </c>
      <c r="X17" s="923">
        <v>0</v>
      </c>
    </row>
    <row r="18" s="135" customFormat="1" ht="12" spans="1:24">
      <c r="A18" s="965" t="s">
        <v>136</v>
      </c>
      <c r="B18" s="966"/>
      <c r="C18" s="967"/>
      <c r="D18" s="902">
        <f t="shared" si="0"/>
        <v>0</v>
      </c>
      <c r="E18" s="976"/>
      <c r="F18" s="995"/>
      <c r="G18" s="966"/>
      <c r="H18" s="967"/>
      <c r="I18" s="1003">
        <f t="shared" si="2"/>
        <v>0</v>
      </c>
      <c r="J18" s="966"/>
      <c r="K18" s="967"/>
      <c r="L18" s="1003">
        <f t="shared" si="4"/>
        <v>0</v>
      </c>
      <c r="M18" s="966"/>
      <c r="N18" s="967"/>
      <c r="O18" s="1003">
        <f t="shared" si="6"/>
        <v>0</v>
      </c>
      <c r="P18" s="966"/>
      <c r="Q18" s="967"/>
      <c r="R18" s="1003">
        <f t="shared" si="8"/>
        <v>0</v>
      </c>
      <c r="S18" s="966"/>
      <c r="T18" s="967"/>
      <c r="U18" s="920">
        <f t="shared" si="10"/>
        <v>0</v>
      </c>
      <c r="V18" s="966"/>
      <c r="W18" s="967"/>
      <c r="X18" s="920">
        <v>0</v>
      </c>
    </row>
    <row r="19" s="135" customFormat="1" ht="12" spans="1:24">
      <c r="A19" s="965" t="s">
        <v>137</v>
      </c>
      <c r="B19" s="966"/>
      <c r="C19" s="967"/>
      <c r="D19" s="902">
        <f t="shared" si="0"/>
        <v>0</v>
      </c>
      <c r="E19" s="976"/>
      <c r="F19" s="995"/>
      <c r="G19" s="966"/>
      <c r="H19" s="967"/>
      <c r="I19" s="1003">
        <f t="shared" si="2"/>
        <v>0</v>
      </c>
      <c r="J19" s="966"/>
      <c r="K19" s="967"/>
      <c r="L19" s="1003">
        <f t="shared" si="4"/>
        <v>0</v>
      </c>
      <c r="M19" s="966"/>
      <c r="N19" s="967"/>
      <c r="O19" s="1003">
        <f t="shared" si="6"/>
        <v>0</v>
      </c>
      <c r="P19" s="966"/>
      <c r="Q19" s="967"/>
      <c r="R19" s="1003">
        <f t="shared" si="8"/>
        <v>0</v>
      </c>
      <c r="S19" s="966"/>
      <c r="T19" s="967"/>
      <c r="U19" s="920">
        <f t="shared" si="10"/>
        <v>0</v>
      </c>
      <c r="V19" s="966"/>
      <c r="W19" s="967"/>
      <c r="X19" s="920">
        <v>0</v>
      </c>
    </row>
    <row r="20" s="135" customFormat="1" ht="12" spans="1:24">
      <c r="A20" s="968" t="s">
        <v>138</v>
      </c>
      <c r="B20" s="969">
        <f>B21+B41</f>
        <v>0</v>
      </c>
      <c r="C20" s="970">
        <f>C21+C41</f>
        <v>0</v>
      </c>
      <c r="D20" s="902">
        <f t="shared" si="0"/>
        <v>0</v>
      </c>
      <c r="E20" s="996"/>
      <c r="F20" s="997"/>
      <c r="G20" s="969">
        <f>G21+G41</f>
        <v>0</v>
      </c>
      <c r="H20" s="970">
        <f>H21+H41</f>
        <v>0</v>
      </c>
      <c r="I20" s="1003">
        <f t="shared" si="2"/>
        <v>0</v>
      </c>
      <c r="J20" s="969">
        <f>J21+J41</f>
        <v>0</v>
      </c>
      <c r="K20" s="970">
        <f>K21+K41</f>
        <v>0</v>
      </c>
      <c r="L20" s="1003">
        <f t="shared" si="4"/>
        <v>0</v>
      </c>
      <c r="M20" s="969">
        <f>M21+M41</f>
        <v>0</v>
      </c>
      <c r="N20" s="970">
        <f>N21+N41</f>
        <v>0</v>
      </c>
      <c r="O20" s="1003">
        <f t="shared" si="6"/>
        <v>0</v>
      </c>
      <c r="P20" s="969">
        <f>P21+P41</f>
        <v>0</v>
      </c>
      <c r="Q20" s="970">
        <f>Q21+Q41</f>
        <v>0</v>
      </c>
      <c r="R20" s="1003">
        <f t="shared" si="8"/>
        <v>0</v>
      </c>
      <c r="S20" s="969">
        <f>S21+S41</f>
        <v>0</v>
      </c>
      <c r="T20" s="970">
        <f>T21+T41</f>
        <v>0</v>
      </c>
      <c r="U20" s="920">
        <f t="shared" si="10"/>
        <v>0</v>
      </c>
      <c r="V20" s="969">
        <v>0</v>
      </c>
      <c r="W20" s="970">
        <v>0</v>
      </c>
      <c r="X20" s="920">
        <v>0</v>
      </c>
    </row>
    <row r="21" s="135" customFormat="1" ht="12" spans="1:24">
      <c r="A21" s="968" t="s">
        <v>139</v>
      </c>
      <c r="B21" s="969">
        <f>B22+B32</f>
        <v>0</v>
      </c>
      <c r="C21" s="970">
        <f>C22+C32</f>
        <v>0</v>
      </c>
      <c r="D21" s="902">
        <f t="shared" si="0"/>
        <v>0</v>
      </c>
      <c r="E21" s="996"/>
      <c r="F21" s="997"/>
      <c r="G21" s="969">
        <f>G22+G32</f>
        <v>0</v>
      </c>
      <c r="H21" s="970">
        <f>H22+H32</f>
        <v>0</v>
      </c>
      <c r="I21" s="1003">
        <f t="shared" si="2"/>
        <v>0</v>
      </c>
      <c r="J21" s="969">
        <f>J22+J32</f>
        <v>0</v>
      </c>
      <c r="K21" s="970">
        <f>K22+K32</f>
        <v>0</v>
      </c>
      <c r="L21" s="1003">
        <f t="shared" si="4"/>
        <v>0</v>
      </c>
      <c r="M21" s="969">
        <f>M22+M32</f>
        <v>0</v>
      </c>
      <c r="N21" s="970">
        <f>N22+N32</f>
        <v>0</v>
      </c>
      <c r="O21" s="1003">
        <f t="shared" si="6"/>
        <v>0</v>
      </c>
      <c r="P21" s="969">
        <f>P22+P32</f>
        <v>0</v>
      </c>
      <c r="Q21" s="970">
        <f>Q22+Q32</f>
        <v>0</v>
      </c>
      <c r="R21" s="1003">
        <f t="shared" si="8"/>
        <v>0</v>
      </c>
      <c r="S21" s="969">
        <f>S22+S32</f>
        <v>0</v>
      </c>
      <c r="T21" s="970">
        <f>T22+T32</f>
        <v>0</v>
      </c>
      <c r="U21" s="920">
        <f t="shared" si="10"/>
        <v>0</v>
      </c>
      <c r="V21" s="969">
        <v>0</v>
      </c>
      <c r="W21" s="970">
        <v>0</v>
      </c>
      <c r="X21" s="920">
        <v>0</v>
      </c>
    </row>
    <row r="22" s="135" customFormat="1" ht="12" spans="1:24">
      <c r="A22" s="971" t="s">
        <v>140</v>
      </c>
      <c r="B22" s="972">
        <f>SUM(B23,B24,B26,B28,B27,B29)</f>
        <v>0</v>
      </c>
      <c r="C22" s="973">
        <f>SUM(C23,C24,C26,C28,C27,C29)</f>
        <v>0</v>
      </c>
      <c r="D22" s="902">
        <f t="shared" si="0"/>
        <v>0</v>
      </c>
      <c r="E22" s="976"/>
      <c r="F22" s="995"/>
      <c r="G22" s="972">
        <f>SUM(G23,G24,G26,G28,G27,G29)</f>
        <v>0</v>
      </c>
      <c r="H22" s="973">
        <f>SUM(H23,H24,H26,H28,H27,H29)</f>
        <v>0</v>
      </c>
      <c r="I22" s="1003">
        <f t="shared" si="2"/>
        <v>0</v>
      </c>
      <c r="J22" s="972">
        <f>SUM(J23,J24,J26,J28,J27,J29)</f>
        <v>0</v>
      </c>
      <c r="K22" s="973">
        <f>SUM(K23,K24,K26,K28,K27,K29)</f>
        <v>0</v>
      </c>
      <c r="L22" s="1003">
        <f t="shared" si="4"/>
        <v>0</v>
      </c>
      <c r="M22" s="972">
        <f>SUM(M23,M24,M26,M28,M27,M29)</f>
        <v>0</v>
      </c>
      <c r="N22" s="973">
        <f>SUM(N23,N24,N26,N28,N27,N29)</f>
        <v>0</v>
      </c>
      <c r="O22" s="1003">
        <f t="shared" si="6"/>
        <v>0</v>
      </c>
      <c r="P22" s="972">
        <f>SUM(P23,P24,P26,P28,P27,P29)</f>
        <v>0</v>
      </c>
      <c r="Q22" s="973">
        <f>SUM(Q23,Q24,Q26,Q28,Q27,Q29)</f>
        <v>0</v>
      </c>
      <c r="R22" s="1003">
        <f t="shared" si="8"/>
        <v>0</v>
      </c>
      <c r="S22" s="972">
        <f>SUM(S23,S24,S26,S28,S27,S29)</f>
        <v>0</v>
      </c>
      <c r="T22" s="973">
        <f>SUM(T23,T24,T26,T28,T27,T29)</f>
        <v>0</v>
      </c>
      <c r="U22" s="920">
        <f t="shared" si="10"/>
        <v>0</v>
      </c>
      <c r="V22" s="972">
        <v>0</v>
      </c>
      <c r="W22" s="973">
        <v>0</v>
      </c>
      <c r="X22" s="920">
        <v>0</v>
      </c>
    </row>
    <row r="23" s="135" customFormat="1" ht="12" spans="1:24">
      <c r="A23" s="974" t="s">
        <v>141</v>
      </c>
      <c r="B23" s="975"/>
      <c r="C23" s="976"/>
      <c r="D23" s="902">
        <f t="shared" si="0"/>
        <v>0</v>
      </c>
      <c r="E23" s="976"/>
      <c r="F23" s="995"/>
      <c r="G23" s="975"/>
      <c r="H23" s="976"/>
      <c r="I23" s="1003">
        <f t="shared" si="2"/>
        <v>0</v>
      </c>
      <c r="J23" s="975"/>
      <c r="K23" s="976"/>
      <c r="L23" s="1003">
        <f t="shared" si="4"/>
        <v>0</v>
      </c>
      <c r="M23" s="975"/>
      <c r="N23" s="976"/>
      <c r="O23" s="1003">
        <f t="shared" si="6"/>
        <v>0</v>
      </c>
      <c r="P23" s="975"/>
      <c r="Q23" s="976"/>
      <c r="R23" s="1003">
        <f t="shared" si="8"/>
        <v>0</v>
      </c>
      <c r="S23" s="975"/>
      <c r="T23" s="976"/>
      <c r="U23" s="920">
        <f t="shared" si="10"/>
        <v>0</v>
      </c>
      <c r="V23" s="975"/>
      <c r="W23" s="976"/>
      <c r="X23" s="920">
        <v>0</v>
      </c>
    </row>
    <row r="24" s="135" customFormat="1" ht="12" spans="1:24">
      <c r="A24" s="974" t="s">
        <v>142</v>
      </c>
      <c r="B24" s="975"/>
      <c r="C24" s="976"/>
      <c r="D24" s="902">
        <f t="shared" si="0"/>
        <v>0</v>
      </c>
      <c r="E24" s="976"/>
      <c r="F24" s="995"/>
      <c r="G24" s="975"/>
      <c r="H24" s="976"/>
      <c r="I24" s="1003">
        <f t="shared" si="2"/>
        <v>0</v>
      </c>
      <c r="J24" s="975"/>
      <c r="K24" s="976"/>
      <c r="L24" s="1003">
        <f t="shared" si="4"/>
        <v>0</v>
      </c>
      <c r="M24" s="975"/>
      <c r="N24" s="976"/>
      <c r="O24" s="1003">
        <f t="shared" si="6"/>
        <v>0</v>
      </c>
      <c r="P24" s="975"/>
      <c r="Q24" s="976"/>
      <c r="R24" s="1003">
        <f t="shared" si="8"/>
        <v>0</v>
      </c>
      <c r="S24" s="975"/>
      <c r="T24" s="976"/>
      <c r="U24" s="920">
        <f t="shared" si="10"/>
        <v>0</v>
      </c>
      <c r="V24" s="975"/>
      <c r="W24" s="976"/>
      <c r="X24" s="920">
        <v>0</v>
      </c>
    </row>
    <row r="25" s="135" customFormat="1" ht="12" spans="1:24">
      <c r="A25" s="977" t="s">
        <v>143</v>
      </c>
      <c r="B25" s="975"/>
      <c r="C25" s="976"/>
      <c r="D25" s="902">
        <f t="shared" si="0"/>
        <v>0</v>
      </c>
      <c r="E25" s="976"/>
      <c r="F25" s="995"/>
      <c r="G25" s="975"/>
      <c r="H25" s="976"/>
      <c r="I25" s="1003">
        <f t="shared" si="2"/>
        <v>0</v>
      </c>
      <c r="J25" s="975"/>
      <c r="K25" s="976"/>
      <c r="L25" s="1003">
        <f t="shared" si="4"/>
        <v>0</v>
      </c>
      <c r="M25" s="975"/>
      <c r="N25" s="976"/>
      <c r="O25" s="1003">
        <f t="shared" si="6"/>
        <v>0</v>
      </c>
      <c r="P25" s="975"/>
      <c r="Q25" s="976"/>
      <c r="R25" s="1003">
        <f t="shared" si="8"/>
        <v>0</v>
      </c>
      <c r="S25" s="975"/>
      <c r="T25" s="976"/>
      <c r="U25" s="920">
        <f t="shared" si="10"/>
        <v>0</v>
      </c>
      <c r="V25" s="975"/>
      <c r="W25" s="976"/>
      <c r="X25" s="920">
        <v>0</v>
      </c>
    </row>
    <row r="26" s="135" customFormat="1" ht="12" spans="1:24">
      <c r="A26" s="974" t="s">
        <v>144</v>
      </c>
      <c r="B26" s="975"/>
      <c r="C26" s="976"/>
      <c r="D26" s="902">
        <f t="shared" ref="D26:D48" si="11">IFERROR(B26/$B$112,0)</f>
        <v>0</v>
      </c>
      <c r="E26" s="976"/>
      <c r="F26" s="995"/>
      <c r="G26" s="975"/>
      <c r="H26" s="976"/>
      <c r="I26" s="1003">
        <f t="shared" ref="I26:I48" si="12">IFERROR(G26/$G$112,0)</f>
        <v>0</v>
      </c>
      <c r="J26" s="975"/>
      <c r="K26" s="976"/>
      <c r="L26" s="1003">
        <f t="shared" ref="L26:L48" si="13">IFERROR(J26/$J$112,0)</f>
        <v>0</v>
      </c>
      <c r="M26" s="975"/>
      <c r="N26" s="976"/>
      <c r="O26" s="1003">
        <f t="shared" ref="O26:O48" si="14">IFERROR(M26/$M$112,0)</f>
        <v>0</v>
      </c>
      <c r="P26" s="975"/>
      <c r="Q26" s="976"/>
      <c r="R26" s="1003">
        <f t="shared" ref="R26:R64" si="15">IFERROR(P26/$P$112,0)</f>
        <v>0</v>
      </c>
      <c r="S26" s="975"/>
      <c r="T26" s="976"/>
      <c r="U26" s="920">
        <f t="shared" ref="U26:U48" si="16">IFERROR(S26/$S$112,0)</f>
        <v>0</v>
      </c>
      <c r="V26" s="975"/>
      <c r="W26" s="976"/>
      <c r="X26" s="920">
        <v>0</v>
      </c>
    </row>
    <row r="27" s="935" customFormat="1" ht="12" spans="1:24">
      <c r="A27" s="974" t="s">
        <v>145</v>
      </c>
      <c r="B27" s="975"/>
      <c r="C27" s="976"/>
      <c r="D27" s="902">
        <f t="shared" si="11"/>
        <v>0</v>
      </c>
      <c r="E27" s="976"/>
      <c r="F27" s="995"/>
      <c r="G27" s="975"/>
      <c r="H27" s="976"/>
      <c r="I27" s="1003">
        <f t="shared" si="12"/>
        <v>0</v>
      </c>
      <c r="J27" s="975"/>
      <c r="K27" s="976"/>
      <c r="L27" s="1003">
        <f t="shared" si="13"/>
        <v>0</v>
      </c>
      <c r="M27" s="975"/>
      <c r="N27" s="976"/>
      <c r="O27" s="1003">
        <f t="shared" si="14"/>
        <v>0</v>
      </c>
      <c r="P27" s="975"/>
      <c r="Q27" s="976"/>
      <c r="R27" s="1003">
        <f t="shared" si="15"/>
        <v>0</v>
      </c>
      <c r="S27" s="975"/>
      <c r="T27" s="976"/>
      <c r="U27" s="920">
        <f t="shared" si="16"/>
        <v>0</v>
      </c>
      <c r="V27" s="975"/>
      <c r="W27" s="976"/>
      <c r="X27" s="920">
        <v>0</v>
      </c>
    </row>
    <row r="28" s="104" customFormat="1" ht="12" spans="1:24">
      <c r="A28" s="974" t="s">
        <v>146</v>
      </c>
      <c r="B28" s="975"/>
      <c r="C28" s="976"/>
      <c r="D28" s="902">
        <f t="shared" si="11"/>
        <v>0</v>
      </c>
      <c r="E28" s="976"/>
      <c r="F28" s="995"/>
      <c r="G28" s="975"/>
      <c r="H28" s="976"/>
      <c r="I28" s="1003">
        <f t="shared" si="12"/>
        <v>0</v>
      </c>
      <c r="J28" s="975"/>
      <c r="K28" s="976"/>
      <c r="L28" s="1003">
        <f t="shared" si="13"/>
        <v>0</v>
      </c>
      <c r="M28" s="975"/>
      <c r="N28" s="976"/>
      <c r="O28" s="1003">
        <f t="shared" si="14"/>
        <v>0</v>
      </c>
      <c r="P28" s="975"/>
      <c r="Q28" s="976"/>
      <c r="R28" s="1003">
        <f t="shared" si="15"/>
        <v>0</v>
      </c>
      <c r="S28" s="975"/>
      <c r="T28" s="976"/>
      <c r="U28" s="920">
        <f t="shared" si="16"/>
        <v>0</v>
      </c>
      <c r="V28" s="975"/>
      <c r="W28" s="976"/>
      <c r="X28" s="920">
        <v>0</v>
      </c>
    </row>
    <row r="29" s="935" customFormat="1" ht="12" spans="1:24">
      <c r="A29" s="974" t="s">
        <v>147</v>
      </c>
      <c r="B29" s="975"/>
      <c r="C29" s="976"/>
      <c r="D29" s="902">
        <f t="shared" si="11"/>
        <v>0</v>
      </c>
      <c r="E29" s="976"/>
      <c r="F29" s="995"/>
      <c r="G29" s="975"/>
      <c r="H29" s="976"/>
      <c r="I29" s="1003">
        <f t="shared" si="12"/>
        <v>0</v>
      </c>
      <c r="J29" s="975"/>
      <c r="K29" s="976"/>
      <c r="L29" s="1003">
        <f t="shared" si="13"/>
        <v>0</v>
      </c>
      <c r="M29" s="975"/>
      <c r="N29" s="976"/>
      <c r="O29" s="1003">
        <f t="shared" si="14"/>
        <v>0</v>
      </c>
      <c r="P29" s="975"/>
      <c r="Q29" s="976"/>
      <c r="R29" s="1003">
        <f t="shared" si="15"/>
        <v>0</v>
      </c>
      <c r="S29" s="975"/>
      <c r="T29" s="976"/>
      <c r="U29" s="920">
        <f t="shared" si="16"/>
        <v>0</v>
      </c>
      <c r="V29" s="975"/>
      <c r="W29" s="976"/>
      <c r="X29" s="920">
        <v>0</v>
      </c>
    </row>
    <row r="30" s="135" customFormat="1" ht="12" spans="1:24">
      <c r="A30" s="977" t="s">
        <v>148</v>
      </c>
      <c r="B30" s="975"/>
      <c r="C30" s="976"/>
      <c r="D30" s="902">
        <f t="shared" si="11"/>
        <v>0</v>
      </c>
      <c r="E30" s="976"/>
      <c r="F30" s="995"/>
      <c r="G30" s="975"/>
      <c r="H30" s="976"/>
      <c r="I30" s="1003">
        <f t="shared" si="12"/>
        <v>0</v>
      </c>
      <c r="J30" s="975"/>
      <c r="K30" s="976"/>
      <c r="L30" s="1003">
        <f t="shared" si="13"/>
        <v>0</v>
      </c>
      <c r="M30" s="975"/>
      <c r="N30" s="976"/>
      <c r="O30" s="1003">
        <f t="shared" si="14"/>
        <v>0</v>
      </c>
      <c r="P30" s="975"/>
      <c r="Q30" s="976"/>
      <c r="R30" s="1003">
        <f t="shared" si="15"/>
        <v>0</v>
      </c>
      <c r="S30" s="975"/>
      <c r="T30" s="976"/>
      <c r="U30" s="920">
        <f t="shared" si="16"/>
        <v>0</v>
      </c>
      <c r="V30" s="975"/>
      <c r="W30" s="976"/>
      <c r="X30" s="920">
        <v>0</v>
      </c>
    </row>
    <row r="31" s="135" customFormat="1" ht="12" spans="1:24">
      <c r="A31" s="977" t="s">
        <v>149</v>
      </c>
      <c r="B31" s="975"/>
      <c r="C31" s="976"/>
      <c r="D31" s="902">
        <f t="shared" si="11"/>
        <v>0</v>
      </c>
      <c r="E31" s="976"/>
      <c r="F31" s="995"/>
      <c r="G31" s="975"/>
      <c r="H31" s="976"/>
      <c r="I31" s="1003">
        <f t="shared" si="12"/>
        <v>0</v>
      </c>
      <c r="J31" s="975"/>
      <c r="K31" s="976"/>
      <c r="L31" s="1003">
        <f t="shared" si="13"/>
        <v>0</v>
      </c>
      <c r="M31" s="975"/>
      <c r="N31" s="976"/>
      <c r="O31" s="1003">
        <f t="shared" si="14"/>
        <v>0</v>
      </c>
      <c r="P31" s="975"/>
      <c r="Q31" s="976"/>
      <c r="R31" s="1003">
        <f t="shared" si="15"/>
        <v>0</v>
      </c>
      <c r="S31" s="975"/>
      <c r="T31" s="976"/>
      <c r="U31" s="920">
        <f t="shared" si="16"/>
        <v>0</v>
      </c>
      <c r="V31" s="975"/>
      <c r="W31" s="976"/>
      <c r="X31" s="920">
        <v>0</v>
      </c>
    </row>
    <row r="32" s="936" customFormat="1" ht="12" spans="1:24">
      <c r="A32" s="971" t="s">
        <v>150</v>
      </c>
      <c r="B32" s="969">
        <f>SUM(B33:B40)</f>
        <v>0</v>
      </c>
      <c r="C32" s="970">
        <f>SUM(C33:C40)</f>
        <v>0</v>
      </c>
      <c r="D32" s="902">
        <f t="shared" si="11"/>
        <v>0</v>
      </c>
      <c r="E32" s="996"/>
      <c r="F32" s="997"/>
      <c r="G32" s="969">
        <f t="shared" ref="G32:H32" si="17">SUM(G33:G40)</f>
        <v>0</v>
      </c>
      <c r="H32" s="970">
        <f t="shared" si="17"/>
        <v>0</v>
      </c>
      <c r="I32" s="1003">
        <f t="shared" si="12"/>
        <v>0</v>
      </c>
      <c r="J32" s="969">
        <f t="shared" ref="J32:K32" si="18">SUM(J33:J40)</f>
        <v>0</v>
      </c>
      <c r="K32" s="970">
        <f t="shared" si="18"/>
        <v>0</v>
      </c>
      <c r="L32" s="1003">
        <f t="shared" si="13"/>
        <v>0</v>
      </c>
      <c r="M32" s="969">
        <f t="shared" ref="M32:N32" si="19">SUM(M33:M40)</f>
        <v>0</v>
      </c>
      <c r="N32" s="970">
        <f t="shared" si="19"/>
        <v>0</v>
      </c>
      <c r="O32" s="1003">
        <f t="shared" si="14"/>
        <v>0</v>
      </c>
      <c r="P32" s="969">
        <f t="shared" ref="P32:Q32" si="20">SUM(P33:P40)</f>
        <v>0</v>
      </c>
      <c r="Q32" s="970">
        <f t="shared" si="20"/>
        <v>0</v>
      </c>
      <c r="R32" s="1003">
        <f t="shared" si="15"/>
        <v>0</v>
      </c>
      <c r="S32" s="969">
        <f t="shared" ref="S32:T32" si="21">SUM(S33:S40)</f>
        <v>0</v>
      </c>
      <c r="T32" s="970">
        <f t="shared" si="21"/>
        <v>0</v>
      </c>
      <c r="U32" s="920">
        <f t="shared" si="16"/>
        <v>0</v>
      </c>
      <c r="V32" s="969">
        <v>0</v>
      </c>
      <c r="W32" s="970">
        <v>0</v>
      </c>
      <c r="X32" s="920">
        <v>0</v>
      </c>
    </row>
    <row r="33" s="936" customFormat="1" ht="12" spans="1:24">
      <c r="A33" s="974" t="s">
        <v>151</v>
      </c>
      <c r="B33" s="966"/>
      <c r="C33" s="967"/>
      <c r="D33" s="902">
        <f t="shared" si="11"/>
        <v>0</v>
      </c>
      <c r="E33" s="976"/>
      <c r="F33" s="995"/>
      <c r="G33" s="966"/>
      <c r="H33" s="967"/>
      <c r="I33" s="1003">
        <f t="shared" si="12"/>
        <v>0</v>
      </c>
      <c r="J33" s="966"/>
      <c r="K33" s="967"/>
      <c r="L33" s="1003">
        <f t="shared" si="13"/>
        <v>0</v>
      </c>
      <c r="M33" s="966"/>
      <c r="N33" s="967"/>
      <c r="O33" s="1003">
        <f t="shared" si="14"/>
        <v>0</v>
      </c>
      <c r="P33" s="966"/>
      <c r="Q33" s="967"/>
      <c r="R33" s="1003">
        <f t="shared" si="15"/>
        <v>0</v>
      </c>
      <c r="S33" s="966"/>
      <c r="T33" s="967"/>
      <c r="U33" s="920">
        <f t="shared" si="16"/>
        <v>0</v>
      </c>
      <c r="V33" s="966"/>
      <c r="W33" s="967"/>
      <c r="X33" s="920">
        <v>0</v>
      </c>
    </row>
    <row r="34" s="936" customFormat="1" ht="12" spans="1:24">
      <c r="A34" s="974" t="s">
        <v>152</v>
      </c>
      <c r="B34" s="966"/>
      <c r="C34" s="967"/>
      <c r="D34" s="902">
        <f t="shared" si="11"/>
        <v>0</v>
      </c>
      <c r="E34" s="976"/>
      <c r="F34" s="995"/>
      <c r="G34" s="966"/>
      <c r="H34" s="967"/>
      <c r="I34" s="1003">
        <f t="shared" si="12"/>
        <v>0</v>
      </c>
      <c r="J34" s="966"/>
      <c r="K34" s="967"/>
      <c r="L34" s="1003">
        <f t="shared" si="13"/>
        <v>0</v>
      </c>
      <c r="M34" s="966"/>
      <c r="N34" s="967"/>
      <c r="O34" s="1003">
        <f t="shared" si="14"/>
        <v>0</v>
      </c>
      <c r="P34" s="966"/>
      <c r="Q34" s="967"/>
      <c r="R34" s="1003">
        <f t="shared" si="15"/>
        <v>0</v>
      </c>
      <c r="S34" s="966"/>
      <c r="T34" s="967"/>
      <c r="U34" s="920">
        <f t="shared" si="16"/>
        <v>0</v>
      </c>
      <c r="V34" s="966"/>
      <c r="W34" s="967"/>
      <c r="X34" s="920">
        <v>0</v>
      </c>
    </row>
    <row r="35" s="936" customFormat="1" ht="12" spans="1:24">
      <c r="A35" s="974" t="s">
        <v>153</v>
      </c>
      <c r="B35" s="966"/>
      <c r="C35" s="967"/>
      <c r="D35" s="902">
        <f t="shared" si="11"/>
        <v>0</v>
      </c>
      <c r="E35" s="976"/>
      <c r="F35" s="995"/>
      <c r="G35" s="966"/>
      <c r="H35" s="967"/>
      <c r="I35" s="1003">
        <f t="shared" si="12"/>
        <v>0</v>
      </c>
      <c r="J35" s="966"/>
      <c r="K35" s="967"/>
      <c r="L35" s="1003">
        <f t="shared" si="13"/>
        <v>0</v>
      </c>
      <c r="M35" s="966"/>
      <c r="N35" s="967"/>
      <c r="O35" s="1003">
        <f t="shared" si="14"/>
        <v>0</v>
      </c>
      <c r="P35" s="966"/>
      <c r="Q35" s="967"/>
      <c r="R35" s="1003">
        <f t="shared" si="15"/>
        <v>0</v>
      </c>
      <c r="S35" s="966"/>
      <c r="T35" s="967"/>
      <c r="U35" s="920">
        <f t="shared" si="16"/>
        <v>0</v>
      </c>
      <c r="V35" s="966"/>
      <c r="W35" s="967"/>
      <c r="X35" s="920">
        <v>0</v>
      </c>
    </row>
    <row r="36" s="104" customFormat="1" ht="12" spans="1:24">
      <c r="A36" s="974" t="s">
        <v>154</v>
      </c>
      <c r="B36" s="966"/>
      <c r="C36" s="967"/>
      <c r="D36" s="902">
        <f t="shared" si="11"/>
        <v>0</v>
      </c>
      <c r="E36" s="976"/>
      <c r="F36" s="995"/>
      <c r="G36" s="966"/>
      <c r="H36" s="967"/>
      <c r="I36" s="1003">
        <f t="shared" si="12"/>
        <v>0</v>
      </c>
      <c r="J36" s="966"/>
      <c r="K36" s="967"/>
      <c r="L36" s="1003">
        <f t="shared" si="13"/>
        <v>0</v>
      </c>
      <c r="M36" s="966"/>
      <c r="N36" s="967"/>
      <c r="O36" s="1003">
        <f t="shared" si="14"/>
        <v>0</v>
      </c>
      <c r="P36" s="966"/>
      <c r="Q36" s="967"/>
      <c r="R36" s="1003">
        <f t="shared" si="15"/>
        <v>0</v>
      </c>
      <c r="S36" s="966"/>
      <c r="T36" s="967"/>
      <c r="U36" s="920">
        <f t="shared" si="16"/>
        <v>0</v>
      </c>
      <c r="V36" s="966"/>
      <c r="W36" s="967"/>
      <c r="X36" s="920">
        <v>0</v>
      </c>
    </row>
    <row r="37" s="104" customFormat="1" ht="12" spans="1:24">
      <c r="A37" s="974" t="s">
        <v>155</v>
      </c>
      <c r="B37" s="966"/>
      <c r="C37" s="967"/>
      <c r="D37" s="902">
        <f t="shared" si="11"/>
        <v>0</v>
      </c>
      <c r="E37" s="976"/>
      <c r="F37" s="995"/>
      <c r="G37" s="966"/>
      <c r="H37" s="967"/>
      <c r="I37" s="1003">
        <f t="shared" si="12"/>
        <v>0</v>
      </c>
      <c r="J37" s="966"/>
      <c r="K37" s="967"/>
      <c r="L37" s="1003">
        <f t="shared" si="13"/>
        <v>0</v>
      </c>
      <c r="M37" s="966"/>
      <c r="N37" s="967"/>
      <c r="O37" s="1003">
        <f t="shared" si="14"/>
        <v>0</v>
      </c>
      <c r="P37" s="966"/>
      <c r="Q37" s="967"/>
      <c r="R37" s="1003">
        <f t="shared" si="15"/>
        <v>0</v>
      </c>
      <c r="S37" s="966"/>
      <c r="T37" s="967"/>
      <c r="U37" s="920">
        <f t="shared" si="16"/>
        <v>0</v>
      </c>
      <c r="V37" s="966"/>
      <c r="W37" s="967"/>
      <c r="X37" s="920">
        <v>0</v>
      </c>
    </row>
    <row r="38" s="936" customFormat="1" ht="12" spans="1:24">
      <c r="A38" s="974" t="s">
        <v>156</v>
      </c>
      <c r="B38" s="966"/>
      <c r="C38" s="967"/>
      <c r="D38" s="902">
        <f t="shared" si="11"/>
        <v>0</v>
      </c>
      <c r="E38" s="976"/>
      <c r="F38" s="995"/>
      <c r="G38" s="966"/>
      <c r="H38" s="967"/>
      <c r="I38" s="1003">
        <f t="shared" si="12"/>
        <v>0</v>
      </c>
      <c r="J38" s="966"/>
      <c r="K38" s="967"/>
      <c r="L38" s="1003">
        <f t="shared" si="13"/>
        <v>0</v>
      </c>
      <c r="M38" s="966"/>
      <c r="N38" s="967"/>
      <c r="O38" s="1003">
        <f t="shared" si="14"/>
        <v>0</v>
      </c>
      <c r="P38" s="966"/>
      <c r="Q38" s="967"/>
      <c r="R38" s="1003">
        <f t="shared" si="15"/>
        <v>0</v>
      </c>
      <c r="S38" s="966"/>
      <c r="T38" s="967"/>
      <c r="U38" s="920">
        <f t="shared" si="16"/>
        <v>0</v>
      </c>
      <c r="V38" s="966"/>
      <c r="W38" s="967"/>
      <c r="X38" s="920">
        <v>0</v>
      </c>
    </row>
    <row r="39" s="937" customFormat="1" ht="12" spans="1:24">
      <c r="A39" s="974" t="s">
        <v>157</v>
      </c>
      <c r="B39" s="966"/>
      <c r="C39" s="967"/>
      <c r="D39" s="902">
        <f t="shared" si="11"/>
        <v>0</v>
      </c>
      <c r="E39" s="976"/>
      <c r="F39" s="995"/>
      <c r="G39" s="966"/>
      <c r="H39" s="967"/>
      <c r="I39" s="1003">
        <f t="shared" si="12"/>
        <v>0</v>
      </c>
      <c r="J39" s="966"/>
      <c r="K39" s="967"/>
      <c r="L39" s="1003">
        <f t="shared" si="13"/>
        <v>0</v>
      </c>
      <c r="M39" s="966"/>
      <c r="N39" s="967"/>
      <c r="O39" s="1003">
        <f t="shared" si="14"/>
        <v>0</v>
      </c>
      <c r="P39" s="966"/>
      <c r="Q39" s="967"/>
      <c r="R39" s="1003">
        <f t="shared" si="15"/>
        <v>0</v>
      </c>
      <c r="S39" s="966"/>
      <c r="T39" s="967"/>
      <c r="U39" s="920">
        <f t="shared" si="16"/>
        <v>0</v>
      </c>
      <c r="V39" s="966"/>
      <c r="W39" s="967"/>
      <c r="X39" s="920">
        <v>0</v>
      </c>
    </row>
    <row r="40" s="936" customFormat="1" ht="12" spans="1:24">
      <c r="A40" s="974" t="s">
        <v>158</v>
      </c>
      <c r="B40" s="966"/>
      <c r="C40" s="967"/>
      <c r="D40" s="902">
        <f t="shared" si="11"/>
        <v>0</v>
      </c>
      <c r="E40" s="976"/>
      <c r="F40" s="995"/>
      <c r="G40" s="966"/>
      <c r="H40" s="967"/>
      <c r="I40" s="1003">
        <f t="shared" si="12"/>
        <v>0</v>
      </c>
      <c r="J40" s="966"/>
      <c r="K40" s="967"/>
      <c r="L40" s="1003">
        <f t="shared" si="13"/>
        <v>0</v>
      </c>
      <c r="M40" s="966"/>
      <c r="N40" s="967"/>
      <c r="O40" s="1003">
        <f t="shared" si="14"/>
        <v>0</v>
      </c>
      <c r="P40" s="966"/>
      <c r="Q40" s="967"/>
      <c r="R40" s="1003">
        <f t="shared" si="15"/>
        <v>0</v>
      </c>
      <c r="S40" s="966"/>
      <c r="T40" s="967"/>
      <c r="U40" s="920">
        <f t="shared" si="16"/>
        <v>0</v>
      </c>
      <c r="V40" s="966"/>
      <c r="W40" s="967"/>
      <c r="X40" s="920">
        <v>0</v>
      </c>
    </row>
    <row r="41" s="135" customFormat="1" ht="12" spans="1:24">
      <c r="A41" s="978" t="s">
        <v>159</v>
      </c>
      <c r="B41" s="972">
        <f t="shared" ref="B41" si="22">SUM(B42,B43,B44,B46,B47)</f>
        <v>0</v>
      </c>
      <c r="C41" s="973">
        <f t="shared" ref="C41" si="23">SUM(C42,C43,C44,C46,C47)</f>
        <v>0</v>
      </c>
      <c r="D41" s="902">
        <f t="shared" si="11"/>
        <v>0</v>
      </c>
      <c r="E41" s="976"/>
      <c r="F41" s="995"/>
      <c r="G41" s="972">
        <f t="shared" ref="G41:H41" si="24">SUM(G42,G43,G44,G46,G47)</f>
        <v>0</v>
      </c>
      <c r="H41" s="973">
        <f t="shared" si="24"/>
        <v>0</v>
      </c>
      <c r="I41" s="1003">
        <f t="shared" si="12"/>
        <v>0</v>
      </c>
      <c r="J41" s="972">
        <f t="shared" ref="J41:K41" si="25">SUM(J42,J43,J44,J46,J47)</f>
        <v>0</v>
      </c>
      <c r="K41" s="973">
        <f t="shared" si="25"/>
        <v>0</v>
      </c>
      <c r="L41" s="1003">
        <f t="shared" si="13"/>
        <v>0</v>
      </c>
      <c r="M41" s="972">
        <f t="shared" ref="M41:N41" si="26">SUM(M42,M43,M44,M46,M47)</f>
        <v>0</v>
      </c>
      <c r="N41" s="973">
        <f t="shared" si="26"/>
        <v>0</v>
      </c>
      <c r="O41" s="1003">
        <f t="shared" si="14"/>
        <v>0</v>
      </c>
      <c r="P41" s="972">
        <f t="shared" ref="P41:Q41" si="27">SUM(P42,P43,P44,P46,P47)</f>
        <v>0</v>
      </c>
      <c r="Q41" s="973">
        <f t="shared" si="27"/>
        <v>0</v>
      </c>
      <c r="R41" s="1003">
        <f t="shared" si="15"/>
        <v>0</v>
      </c>
      <c r="S41" s="972">
        <f t="shared" ref="S41:T41" si="28">SUM(S42,S43,S44,S46,S47)</f>
        <v>0</v>
      </c>
      <c r="T41" s="973">
        <f t="shared" si="28"/>
        <v>0</v>
      </c>
      <c r="U41" s="920">
        <f t="shared" si="16"/>
        <v>0</v>
      </c>
      <c r="V41" s="972">
        <v>0</v>
      </c>
      <c r="W41" s="973">
        <v>0</v>
      </c>
      <c r="X41" s="920">
        <v>0</v>
      </c>
    </row>
    <row r="42" s="135" customFormat="1" ht="12" spans="1:24">
      <c r="A42" s="979" t="s">
        <v>160</v>
      </c>
      <c r="B42" s="966"/>
      <c r="C42" s="967"/>
      <c r="D42" s="902">
        <f t="shared" si="11"/>
        <v>0</v>
      </c>
      <c r="E42" s="976"/>
      <c r="F42" s="995"/>
      <c r="G42" s="966"/>
      <c r="H42" s="967"/>
      <c r="I42" s="1003">
        <f t="shared" si="12"/>
        <v>0</v>
      </c>
      <c r="J42" s="966"/>
      <c r="K42" s="967"/>
      <c r="L42" s="1003">
        <f t="shared" si="13"/>
        <v>0</v>
      </c>
      <c r="M42" s="966"/>
      <c r="N42" s="967"/>
      <c r="O42" s="1003">
        <f t="shared" si="14"/>
        <v>0</v>
      </c>
      <c r="P42" s="966"/>
      <c r="Q42" s="967"/>
      <c r="R42" s="1003">
        <f t="shared" si="15"/>
        <v>0</v>
      </c>
      <c r="S42" s="966"/>
      <c r="T42" s="967"/>
      <c r="U42" s="920">
        <f t="shared" si="16"/>
        <v>0</v>
      </c>
      <c r="V42" s="966"/>
      <c r="W42" s="967"/>
      <c r="X42" s="920">
        <v>0</v>
      </c>
    </row>
    <row r="43" s="135" customFormat="1" ht="12" spans="1:24">
      <c r="A43" s="979" t="s">
        <v>161</v>
      </c>
      <c r="B43" s="966"/>
      <c r="C43" s="967"/>
      <c r="D43" s="902">
        <f t="shared" si="11"/>
        <v>0</v>
      </c>
      <c r="E43" s="976"/>
      <c r="F43" s="995"/>
      <c r="G43" s="966"/>
      <c r="H43" s="967"/>
      <c r="I43" s="1003">
        <f t="shared" si="12"/>
        <v>0</v>
      </c>
      <c r="J43" s="966"/>
      <c r="K43" s="967"/>
      <c r="L43" s="1003">
        <f t="shared" si="13"/>
        <v>0</v>
      </c>
      <c r="M43" s="966"/>
      <c r="N43" s="967"/>
      <c r="O43" s="1003">
        <f t="shared" si="14"/>
        <v>0</v>
      </c>
      <c r="P43" s="966"/>
      <c r="Q43" s="967"/>
      <c r="R43" s="1003">
        <f t="shared" si="15"/>
        <v>0</v>
      </c>
      <c r="S43" s="966"/>
      <c r="T43" s="967"/>
      <c r="U43" s="920">
        <f t="shared" si="16"/>
        <v>0</v>
      </c>
      <c r="V43" s="966"/>
      <c r="W43" s="967"/>
      <c r="X43" s="920">
        <v>0</v>
      </c>
    </row>
    <row r="44" s="135" customFormat="1" ht="12" spans="1:24">
      <c r="A44" s="979" t="s">
        <v>162</v>
      </c>
      <c r="B44" s="966"/>
      <c r="C44" s="967"/>
      <c r="D44" s="902">
        <f t="shared" si="11"/>
        <v>0</v>
      </c>
      <c r="E44" s="976"/>
      <c r="F44" s="995"/>
      <c r="G44" s="966"/>
      <c r="H44" s="967"/>
      <c r="I44" s="1003">
        <f t="shared" si="12"/>
        <v>0</v>
      </c>
      <c r="J44" s="966"/>
      <c r="K44" s="967"/>
      <c r="L44" s="1003">
        <f t="shared" si="13"/>
        <v>0</v>
      </c>
      <c r="M44" s="966"/>
      <c r="N44" s="967"/>
      <c r="O44" s="1003">
        <f t="shared" si="14"/>
        <v>0</v>
      </c>
      <c r="P44" s="966"/>
      <c r="Q44" s="967"/>
      <c r="R44" s="1003">
        <f t="shared" si="15"/>
        <v>0</v>
      </c>
      <c r="S44" s="966"/>
      <c r="T44" s="967"/>
      <c r="U44" s="920">
        <f t="shared" si="16"/>
        <v>0</v>
      </c>
      <c r="V44" s="966"/>
      <c r="W44" s="967"/>
      <c r="X44" s="920">
        <v>0</v>
      </c>
    </row>
    <row r="45" s="135" customFormat="1" ht="12" spans="1:24">
      <c r="A45" s="980" t="s">
        <v>163</v>
      </c>
      <c r="B45" s="966"/>
      <c r="C45" s="967"/>
      <c r="D45" s="902">
        <f t="shared" si="11"/>
        <v>0</v>
      </c>
      <c r="E45" s="976"/>
      <c r="F45" s="995"/>
      <c r="G45" s="966"/>
      <c r="H45" s="967"/>
      <c r="I45" s="1003">
        <f t="shared" si="12"/>
        <v>0</v>
      </c>
      <c r="J45" s="966"/>
      <c r="K45" s="967"/>
      <c r="L45" s="1003">
        <f t="shared" si="13"/>
        <v>0</v>
      </c>
      <c r="M45" s="966"/>
      <c r="N45" s="967"/>
      <c r="O45" s="1003">
        <f t="shared" si="14"/>
        <v>0</v>
      </c>
      <c r="P45" s="966"/>
      <c r="Q45" s="967"/>
      <c r="R45" s="1003">
        <f t="shared" si="15"/>
        <v>0</v>
      </c>
      <c r="S45" s="966"/>
      <c r="T45" s="967"/>
      <c r="U45" s="920">
        <f t="shared" si="16"/>
        <v>0</v>
      </c>
      <c r="V45" s="966"/>
      <c r="W45" s="967"/>
      <c r="X45" s="920">
        <v>0</v>
      </c>
    </row>
    <row r="46" s="135" customFormat="1" ht="12" spans="1:24">
      <c r="A46" s="981" t="s">
        <v>164</v>
      </c>
      <c r="B46" s="966"/>
      <c r="C46" s="967"/>
      <c r="D46" s="902">
        <f t="shared" si="11"/>
        <v>0</v>
      </c>
      <c r="E46" s="976"/>
      <c r="F46" s="995"/>
      <c r="G46" s="966"/>
      <c r="H46" s="967"/>
      <c r="I46" s="1003">
        <f t="shared" si="12"/>
        <v>0</v>
      </c>
      <c r="J46" s="966"/>
      <c r="K46" s="967"/>
      <c r="L46" s="1003">
        <f t="shared" si="13"/>
        <v>0</v>
      </c>
      <c r="M46" s="966"/>
      <c r="N46" s="967"/>
      <c r="O46" s="1003">
        <f t="shared" si="14"/>
        <v>0</v>
      </c>
      <c r="P46" s="966"/>
      <c r="Q46" s="967"/>
      <c r="R46" s="1003">
        <f t="shared" si="15"/>
        <v>0</v>
      </c>
      <c r="S46" s="966"/>
      <c r="T46" s="967"/>
      <c r="U46" s="920">
        <f t="shared" si="16"/>
        <v>0</v>
      </c>
      <c r="V46" s="966"/>
      <c r="W46" s="967"/>
      <c r="X46" s="920">
        <v>0</v>
      </c>
    </row>
    <row r="47" s="135" customFormat="1" ht="12" spans="1:24">
      <c r="A47" s="981" t="s">
        <v>165</v>
      </c>
      <c r="B47" s="966"/>
      <c r="C47" s="967"/>
      <c r="D47" s="902">
        <f t="shared" si="11"/>
        <v>0</v>
      </c>
      <c r="E47" s="976"/>
      <c r="F47" s="995"/>
      <c r="G47" s="966"/>
      <c r="H47" s="967"/>
      <c r="I47" s="1003">
        <f t="shared" si="12"/>
        <v>0</v>
      </c>
      <c r="J47" s="966"/>
      <c r="K47" s="967"/>
      <c r="L47" s="1003">
        <f t="shared" si="13"/>
        <v>0</v>
      </c>
      <c r="M47" s="966"/>
      <c r="N47" s="967"/>
      <c r="O47" s="1003">
        <f t="shared" si="14"/>
        <v>0</v>
      </c>
      <c r="P47" s="966"/>
      <c r="Q47" s="967"/>
      <c r="R47" s="1003">
        <f t="shared" si="15"/>
        <v>0</v>
      </c>
      <c r="S47" s="966"/>
      <c r="T47" s="967"/>
      <c r="U47" s="920">
        <f t="shared" si="16"/>
        <v>0</v>
      </c>
      <c r="V47" s="966"/>
      <c r="W47" s="967"/>
      <c r="X47" s="920">
        <v>0</v>
      </c>
    </row>
    <row r="48" s="135" customFormat="1" ht="12" spans="1:24">
      <c r="A48" s="982" t="s">
        <v>166</v>
      </c>
      <c r="B48" s="969">
        <f>SUM(B49,B67)</f>
        <v>0</v>
      </c>
      <c r="C48" s="970">
        <f>SUM(C49,C67)</f>
        <v>0</v>
      </c>
      <c r="D48" s="902">
        <f t="shared" si="11"/>
        <v>0</v>
      </c>
      <c r="E48" s="996"/>
      <c r="F48" s="997"/>
      <c r="G48" s="969">
        <f t="shared" ref="G48:H48" si="29">SUM(G49,G67)</f>
        <v>0</v>
      </c>
      <c r="H48" s="970">
        <f t="shared" si="29"/>
        <v>0</v>
      </c>
      <c r="I48" s="1003">
        <f t="shared" si="12"/>
        <v>0</v>
      </c>
      <c r="J48" s="969">
        <f t="shared" ref="J48:K48" si="30">SUM(J49,J67)</f>
        <v>0</v>
      </c>
      <c r="K48" s="970">
        <f t="shared" si="30"/>
        <v>0</v>
      </c>
      <c r="L48" s="1003">
        <f t="shared" si="13"/>
        <v>0</v>
      </c>
      <c r="M48" s="969">
        <f t="shared" ref="M48:N48" si="31">SUM(M49,M67)</f>
        <v>0</v>
      </c>
      <c r="N48" s="970">
        <f t="shared" si="31"/>
        <v>0</v>
      </c>
      <c r="O48" s="1003">
        <f t="shared" si="14"/>
        <v>0</v>
      </c>
      <c r="P48" s="969">
        <f t="shared" ref="P48:Q48" si="32">SUM(P49,P67)</f>
        <v>0</v>
      </c>
      <c r="Q48" s="970">
        <f t="shared" si="32"/>
        <v>0</v>
      </c>
      <c r="R48" s="1003">
        <f t="shared" si="15"/>
        <v>0</v>
      </c>
      <c r="S48" s="969">
        <f t="shared" ref="S48:T48" si="33">SUM(S49,S67)</f>
        <v>0</v>
      </c>
      <c r="T48" s="970">
        <f t="shared" si="33"/>
        <v>0</v>
      </c>
      <c r="U48" s="920">
        <f t="shared" si="16"/>
        <v>0</v>
      </c>
      <c r="V48" s="969">
        <v>0</v>
      </c>
      <c r="W48" s="970">
        <v>0</v>
      </c>
      <c r="X48" s="920">
        <v>0</v>
      </c>
    </row>
    <row r="49" s="936" customFormat="1" ht="12" spans="1:24">
      <c r="A49" s="965" t="s">
        <v>167</v>
      </c>
      <c r="B49" s="983">
        <f>SUM(B52,B54,B56:B62,B64,B65,B66)</f>
        <v>0</v>
      </c>
      <c r="C49" s="984">
        <f>SUM(C52,C54,C56:C62,C64,C65,C66)</f>
        <v>0</v>
      </c>
      <c r="D49" s="902">
        <f t="shared" ref="D49:D97" si="34">IFERROR(B49/$B$112,0)</f>
        <v>0</v>
      </c>
      <c r="E49" s="998"/>
      <c r="F49" s="999"/>
      <c r="G49" s="983">
        <f>SUM(G52,G54,G56:G62,G64,G65,G66)</f>
        <v>0</v>
      </c>
      <c r="H49" s="984">
        <f>SUM(H52,H54,H56:H62,H64,H65,H66)</f>
        <v>0</v>
      </c>
      <c r="I49" s="1003">
        <f t="shared" ref="I49:I97" si="35">IFERROR(G49/$G$112,0)</f>
        <v>0</v>
      </c>
      <c r="J49" s="983">
        <f>SUM(J52,J54,J56:J62,J64,J65,J66)</f>
        <v>0</v>
      </c>
      <c r="K49" s="984">
        <f>SUM(K52,K54,K56:K62,K64,K65,K66)</f>
        <v>0</v>
      </c>
      <c r="L49" s="1003">
        <f t="shared" ref="L49:L97" si="36">IFERROR(J49/$J$112,0)</f>
        <v>0</v>
      </c>
      <c r="M49" s="983">
        <f>SUM(M52,M54,M56:M62,M64,M65,M66)</f>
        <v>0</v>
      </c>
      <c r="N49" s="984">
        <f>SUM(N52,N54,N56:N62,N64,N65,N66)</f>
        <v>0</v>
      </c>
      <c r="O49" s="1003">
        <f t="shared" ref="O49:O97" si="37">IFERROR(M49/$M$112,0)</f>
        <v>0</v>
      </c>
      <c r="P49" s="983">
        <f>SUM(P52,P54,P56:P62,P64,P65,P66)</f>
        <v>0</v>
      </c>
      <c r="Q49" s="984">
        <f>SUM(Q52,Q54,Q56:Q62,Q64,Q65,Q66)</f>
        <v>0</v>
      </c>
      <c r="R49" s="1003">
        <f t="shared" si="15"/>
        <v>0</v>
      </c>
      <c r="S49" s="983">
        <f>SUM(S52,S54,S56:S62,S64,S65,S66)</f>
        <v>0</v>
      </c>
      <c r="T49" s="984">
        <f>SUM(T52,T54,T56:T62,T64,T65,T66)</f>
        <v>0</v>
      </c>
      <c r="U49" s="920">
        <f t="shared" ref="U49:U97" si="38">IFERROR(S49/$S$112,0)</f>
        <v>0</v>
      </c>
      <c r="V49" s="983">
        <v>0</v>
      </c>
      <c r="W49" s="984">
        <v>0</v>
      </c>
      <c r="X49" s="920">
        <v>0</v>
      </c>
    </row>
    <row r="50" s="135" customFormat="1" ht="12" spans="1:24">
      <c r="A50" s="985" t="s">
        <v>168</v>
      </c>
      <c r="B50" s="966"/>
      <c r="C50" s="967"/>
      <c r="D50" s="902">
        <f t="shared" si="34"/>
        <v>0</v>
      </c>
      <c r="E50" s="976"/>
      <c r="F50" s="995"/>
      <c r="G50" s="966"/>
      <c r="H50" s="967"/>
      <c r="I50" s="1003">
        <f t="shared" si="35"/>
        <v>0</v>
      </c>
      <c r="J50" s="966"/>
      <c r="K50" s="967"/>
      <c r="L50" s="1003">
        <f t="shared" si="36"/>
        <v>0</v>
      </c>
      <c r="M50" s="966"/>
      <c r="N50" s="967"/>
      <c r="O50" s="1003">
        <f t="shared" si="37"/>
        <v>0</v>
      </c>
      <c r="P50" s="966"/>
      <c r="Q50" s="967"/>
      <c r="R50" s="1003">
        <f t="shared" si="15"/>
        <v>0</v>
      </c>
      <c r="S50" s="966"/>
      <c r="T50" s="967"/>
      <c r="U50" s="920">
        <f t="shared" si="38"/>
        <v>0</v>
      </c>
      <c r="V50" s="966"/>
      <c r="W50" s="967"/>
      <c r="X50" s="920">
        <v>0</v>
      </c>
    </row>
    <row r="51" s="135" customFormat="1" ht="12" spans="1:24">
      <c r="A51" s="985" t="s">
        <v>169</v>
      </c>
      <c r="B51" s="966"/>
      <c r="C51" s="967"/>
      <c r="D51" s="902">
        <f t="shared" si="34"/>
        <v>0</v>
      </c>
      <c r="E51" s="976"/>
      <c r="F51" s="995"/>
      <c r="G51" s="966"/>
      <c r="H51" s="967"/>
      <c r="I51" s="1003">
        <f t="shared" si="35"/>
        <v>0</v>
      </c>
      <c r="J51" s="966"/>
      <c r="K51" s="967"/>
      <c r="L51" s="1003">
        <f t="shared" si="36"/>
        <v>0</v>
      </c>
      <c r="M51" s="966"/>
      <c r="N51" s="967"/>
      <c r="O51" s="1003">
        <f t="shared" si="37"/>
        <v>0</v>
      </c>
      <c r="P51" s="966"/>
      <c r="Q51" s="967"/>
      <c r="R51" s="1003">
        <f t="shared" si="15"/>
        <v>0</v>
      </c>
      <c r="S51" s="966"/>
      <c r="T51" s="967"/>
      <c r="U51" s="920">
        <f t="shared" si="38"/>
        <v>0</v>
      </c>
      <c r="V51" s="966"/>
      <c r="W51" s="967"/>
      <c r="X51" s="920">
        <v>0</v>
      </c>
    </row>
    <row r="52" s="135" customFormat="1" ht="12" spans="1:24">
      <c r="A52" s="985" t="s">
        <v>170</v>
      </c>
      <c r="B52" s="966"/>
      <c r="C52" s="967"/>
      <c r="D52" s="902">
        <f t="shared" si="34"/>
        <v>0</v>
      </c>
      <c r="E52" s="976"/>
      <c r="F52" s="995"/>
      <c r="G52" s="966"/>
      <c r="H52" s="967"/>
      <c r="I52" s="1003">
        <f t="shared" si="35"/>
        <v>0</v>
      </c>
      <c r="J52" s="966"/>
      <c r="K52" s="967"/>
      <c r="L52" s="1003">
        <f t="shared" si="36"/>
        <v>0</v>
      </c>
      <c r="M52" s="966"/>
      <c r="N52" s="967"/>
      <c r="O52" s="1003">
        <f t="shared" si="37"/>
        <v>0</v>
      </c>
      <c r="P52" s="966"/>
      <c r="Q52" s="967"/>
      <c r="R52" s="1003">
        <f t="shared" si="15"/>
        <v>0</v>
      </c>
      <c r="S52" s="966"/>
      <c r="T52" s="967"/>
      <c r="U52" s="920">
        <f t="shared" si="38"/>
        <v>0</v>
      </c>
      <c r="V52" s="966"/>
      <c r="W52" s="967"/>
      <c r="X52" s="920">
        <v>0</v>
      </c>
    </row>
    <row r="53" s="135" customFormat="1" ht="12" spans="1:24">
      <c r="A53" s="986" t="s">
        <v>171</v>
      </c>
      <c r="B53" s="966"/>
      <c r="C53" s="967"/>
      <c r="D53" s="902">
        <f t="shared" si="34"/>
        <v>0</v>
      </c>
      <c r="E53" s="976"/>
      <c r="F53" s="995"/>
      <c r="G53" s="966"/>
      <c r="H53" s="967"/>
      <c r="I53" s="1003">
        <f t="shared" si="35"/>
        <v>0</v>
      </c>
      <c r="J53" s="966"/>
      <c r="K53" s="967"/>
      <c r="L53" s="1003">
        <f t="shared" si="36"/>
        <v>0</v>
      </c>
      <c r="M53" s="966"/>
      <c r="N53" s="967"/>
      <c r="O53" s="1003">
        <f t="shared" si="37"/>
        <v>0</v>
      </c>
      <c r="P53" s="966"/>
      <c r="Q53" s="967"/>
      <c r="R53" s="1003">
        <f t="shared" si="15"/>
        <v>0</v>
      </c>
      <c r="S53" s="966"/>
      <c r="T53" s="967"/>
      <c r="U53" s="920">
        <f t="shared" si="38"/>
        <v>0</v>
      </c>
      <c r="V53" s="966"/>
      <c r="W53" s="967"/>
      <c r="X53" s="920">
        <v>0</v>
      </c>
    </row>
    <row r="54" s="135" customFormat="1" ht="12" spans="1:24">
      <c r="A54" s="985" t="s">
        <v>172</v>
      </c>
      <c r="B54" s="966"/>
      <c r="C54" s="967"/>
      <c r="D54" s="902">
        <f t="shared" si="34"/>
        <v>0</v>
      </c>
      <c r="E54" s="976"/>
      <c r="F54" s="995"/>
      <c r="G54" s="966"/>
      <c r="H54" s="967"/>
      <c r="I54" s="1003">
        <f t="shared" si="35"/>
        <v>0</v>
      </c>
      <c r="J54" s="966"/>
      <c r="K54" s="967"/>
      <c r="L54" s="1003">
        <f t="shared" si="36"/>
        <v>0</v>
      </c>
      <c r="M54" s="966"/>
      <c r="N54" s="967"/>
      <c r="O54" s="1003">
        <f t="shared" si="37"/>
        <v>0</v>
      </c>
      <c r="P54" s="966"/>
      <c r="Q54" s="967"/>
      <c r="R54" s="1003">
        <f t="shared" si="15"/>
        <v>0</v>
      </c>
      <c r="S54" s="966"/>
      <c r="T54" s="967"/>
      <c r="U54" s="920">
        <f t="shared" si="38"/>
        <v>0</v>
      </c>
      <c r="V54" s="966"/>
      <c r="W54" s="967"/>
      <c r="X54" s="920">
        <v>0</v>
      </c>
    </row>
    <row r="55" s="135" customFormat="1" ht="12" spans="1:24">
      <c r="A55" s="977" t="s">
        <v>173</v>
      </c>
      <c r="B55" s="966"/>
      <c r="C55" s="967"/>
      <c r="D55" s="902">
        <f t="shared" si="34"/>
        <v>0</v>
      </c>
      <c r="E55" s="976"/>
      <c r="F55" s="995"/>
      <c r="G55" s="966"/>
      <c r="H55" s="967"/>
      <c r="I55" s="1003">
        <f t="shared" si="35"/>
        <v>0</v>
      </c>
      <c r="J55" s="966"/>
      <c r="K55" s="967"/>
      <c r="L55" s="1003">
        <f t="shared" si="36"/>
        <v>0</v>
      </c>
      <c r="M55" s="966"/>
      <c r="N55" s="967"/>
      <c r="O55" s="1003">
        <f t="shared" si="37"/>
        <v>0</v>
      </c>
      <c r="P55" s="966"/>
      <c r="Q55" s="967"/>
      <c r="R55" s="1003">
        <f t="shared" si="15"/>
        <v>0</v>
      </c>
      <c r="S55" s="966"/>
      <c r="T55" s="967"/>
      <c r="U55" s="920">
        <f t="shared" si="38"/>
        <v>0</v>
      </c>
      <c r="V55" s="966"/>
      <c r="W55" s="967"/>
      <c r="X55" s="920">
        <v>0</v>
      </c>
    </row>
    <row r="56" s="135" customFormat="1" ht="12" spans="1:24">
      <c r="A56" s="985" t="s">
        <v>174</v>
      </c>
      <c r="B56" s="966"/>
      <c r="C56" s="967"/>
      <c r="D56" s="902">
        <f t="shared" si="34"/>
        <v>0</v>
      </c>
      <c r="E56" s="976"/>
      <c r="F56" s="995"/>
      <c r="G56" s="966"/>
      <c r="H56" s="967"/>
      <c r="I56" s="1003">
        <f t="shared" si="35"/>
        <v>0</v>
      </c>
      <c r="J56" s="966"/>
      <c r="K56" s="967"/>
      <c r="L56" s="1003">
        <f t="shared" si="36"/>
        <v>0</v>
      </c>
      <c r="M56" s="966"/>
      <c r="N56" s="967"/>
      <c r="O56" s="1003">
        <f t="shared" si="37"/>
        <v>0</v>
      </c>
      <c r="P56" s="966"/>
      <c r="Q56" s="967"/>
      <c r="R56" s="1003">
        <f t="shared" si="15"/>
        <v>0</v>
      </c>
      <c r="S56" s="966"/>
      <c r="T56" s="967"/>
      <c r="U56" s="920">
        <f t="shared" si="38"/>
        <v>0</v>
      </c>
      <c r="V56" s="966"/>
      <c r="W56" s="967"/>
      <c r="X56" s="920">
        <v>0</v>
      </c>
    </row>
    <row r="57" s="135" customFormat="1" ht="12" spans="1:24">
      <c r="A57" s="985" t="s">
        <v>175</v>
      </c>
      <c r="B57" s="966"/>
      <c r="C57" s="967"/>
      <c r="D57" s="902">
        <f t="shared" si="34"/>
        <v>0</v>
      </c>
      <c r="E57" s="976"/>
      <c r="F57" s="995"/>
      <c r="G57" s="966"/>
      <c r="H57" s="967"/>
      <c r="I57" s="1003">
        <f t="shared" si="35"/>
        <v>0</v>
      </c>
      <c r="J57" s="966"/>
      <c r="K57" s="967"/>
      <c r="L57" s="1003">
        <f t="shared" si="36"/>
        <v>0</v>
      </c>
      <c r="M57" s="966"/>
      <c r="N57" s="967"/>
      <c r="O57" s="1003">
        <f t="shared" si="37"/>
        <v>0</v>
      </c>
      <c r="P57" s="966"/>
      <c r="Q57" s="967"/>
      <c r="R57" s="1003">
        <f t="shared" si="15"/>
        <v>0</v>
      </c>
      <c r="S57" s="966"/>
      <c r="T57" s="967"/>
      <c r="U57" s="920">
        <f t="shared" si="38"/>
        <v>0</v>
      </c>
      <c r="V57" s="966"/>
      <c r="W57" s="967"/>
      <c r="X57" s="920">
        <v>0</v>
      </c>
    </row>
    <row r="58" s="135" customFormat="1" ht="12" spans="1:24">
      <c r="A58" s="985" t="s">
        <v>176</v>
      </c>
      <c r="B58" s="966"/>
      <c r="C58" s="967"/>
      <c r="D58" s="902">
        <f t="shared" si="34"/>
        <v>0</v>
      </c>
      <c r="E58" s="976"/>
      <c r="F58" s="995"/>
      <c r="G58" s="966"/>
      <c r="H58" s="967"/>
      <c r="I58" s="1003">
        <f t="shared" si="35"/>
        <v>0</v>
      </c>
      <c r="J58" s="966"/>
      <c r="K58" s="967"/>
      <c r="L58" s="1003">
        <f t="shared" si="36"/>
        <v>0</v>
      </c>
      <c r="M58" s="966"/>
      <c r="N58" s="967"/>
      <c r="O58" s="1003">
        <f t="shared" si="37"/>
        <v>0</v>
      </c>
      <c r="P58" s="966"/>
      <c r="Q58" s="967"/>
      <c r="R58" s="1003">
        <f t="shared" si="15"/>
        <v>0</v>
      </c>
      <c r="S58" s="966"/>
      <c r="T58" s="967"/>
      <c r="U58" s="920">
        <f t="shared" si="38"/>
        <v>0</v>
      </c>
      <c r="V58" s="966"/>
      <c r="W58" s="967"/>
      <c r="X58" s="920">
        <v>0</v>
      </c>
    </row>
    <row r="59" s="135" customFormat="1" ht="24" spans="1:24">
      <c r="A59" s="985" t="s">
        <v>177</v>
      </c>
      <c r="B59" s="966"/>
      <c r="C59" s="967"/>
      <c r="D59" s="902">
        <f t="shared" si="34"/>
        <v>0</v>
      </c>
      <c r="E59" s="976"/>
      <c r="F59" s="995"/>
      <c r="G59" s="966"/>
      <c r="H59" s="967"/>
      <c r="I59" s="1003">
        <f t="shared" si="35"/>
        <v>0</v>
      </c>
      <c r="J59" s="966"/>
      <c r="K59" s="967"/>
      <c r="L59" s="1003">
        <f t="shared" si="36"/>
        <v>0</v>
      </c>
      <c r="M59" s="966"/>
      <c r="N59" s="967"/>
      <c r="O59" s="1003">
        <f t="shared" si="37"/>
        <v>0</v>
      </c>
      <c r="P59" s="966"/>
      <c r="Q59" s="967"/>
      <c r="R59" s="1003">
        <f t="shared" si="15"/>
        <v>0</v>
      </c>
      <c r="S59" s="966"/>
      <c r="T59" s="967"/>
      <c r="U59" s="920">
        <f t="shared" si="38"/>
        <v>0</v>
      </c>
      <c r="V59" s="966"/>
      <c r="W59" s="967"/>
      <c r="X59" s="920">
        <v>0</v>
      </c>
    </row>
    <row r="60" s="935" customFormat="1" ht="12" spans="1:24">
      <c r="A60" s="985" t="s">
        <v>178</v>
      </c>
      <c r="B60" s="975"/>
      <c r="C60" s="976"/>
      <c r="D60" s="902">
        <f t="shared" si="34"/>
        <v>0</v>
      </c>
      <c r="E60" s="976"/>
      <c r="F60" s="995"/>
      <c r="G60" s="975"/>
      <c r="H60" s="976"/>
      <c r="I60" s="1003">
        <f t="shared" si="35"/>
        <v>0</v>
      </c>
      <c r="J60" s="975"/>
      <c r="K60" s="976"/>
      <c r="L60" s="1003">
        <f t="shared" si="36"/>
        <v>0</v>
      </c>
      <c r="M60" s="975"/>
      <c r="N60" s="976"/>
      <c r="O60" s="1003">
        <f t="shared" si="37"/>
        <v>0</v>
      </c>
      <c r="P60" s="975"/>
      <c r="Q60" s="976"/>
      <c r="R60" s="1003">
        <f t="shared" si="15"/>
        <v>0</v>
      </c>
      <c r="S60" s="975"/>
      <c r="T60" s="976"/>
      <c r="U60" s="920">
        <f t="shared" si="38"/>
        <v>0</v>
      </c>
      <c r="V60" s="975"/>
      <c r="W60" s="976"/>
      <c r="X60" s="920">
        <v>0</v>
      </c>
    </row>
    <row r="61" s="935" customFormat="1" ht="24" spans="1:24">
      <c r="A61" s="985" t="s">
        <v>179</v>
      </c>
      <c r="B61" s="975"/>
      <c r="C61" s="976"/>
      <c r="D61" s="902">
        <f t="shared" si="34"/>
        <v>0</v>
      </c>
      <c r="E61" s="976"/>
      <c r="F61" s="995"/>
      <c r="G61" s="975"/>
      <c r="H61" s="976"/>
      <c r="I61" s="1003">
        <f t="shared" si="35"/>
        <v>0</v>
      </c>
      <c r="J61" s="975"/>
      <c r="K61" s="976"/>
      <c r="L61" s="1003">
        <f t="shared" si="36"/>
        <v>0</v>
      </c>
      <c r="M61" s="975"/>
      <c r="N61" s="976"/>
      <c r="O61" s="1003">
        <f t="shared" si="37"/>
        <v>0</v>
      </c>
      <c r="P61" s="975"/>
      <c r="Q61" s="976"/>
      <c r="R61" s="1003">
        <f t="shared" si="15"/>
        <v>0</v>
      </c>
      <c r="S61" s="975"/>
      <c r="T61" s="976"/>
      <c r="U61" s="920">
        <f t="shared" si="38"/>
        <v>0</v>
      </c>
      <c r="V61" s="975"/>
      <c r="W61" s="976"/>
      <c r="X61" s="920">
        <v>0</v>
      </c>
    </row>
    <row r="62" s="935" customFormat="1" ht="12" spans="1:24">
      <c r="A62" s="985" t="s">
        <v>180</v>
      </c>
      <c r="B62" s="975"/>
      <c r="C62" s="976"/>
      <c r="D62" s="902">
        <f t="shared" si="34"/>
        <v>0</v>
      </c>
      <c r="E62" s="976"/>
      <c r="F62" s="995"/>
      <c r="G62" s="975"/>
      <c r="H62" s="976"/>
      <c r="I62" s="1003">
        <f t="shared" si="35"/>
        <v>0</v>
      </c>
      <c r="J62" s="975"/>
      <c r="K62" s="976"/>
      <c r="L62" s="1003">
        <f t="shared" si="36"/>
        <v>0</v>
      </c>
      <c r="M62" s="975"/>
      <c r="N62" s="976"/>
      <c r="O62" s="1003">
        <f t="shared" si="37"/>
        <v>0</v>
      </c>
      <c r="P62" s="975"/>
      <c r="Q62" s="976"/>
      <c r="R62" s="1003">
        <f t="shared" si="15"/>
        <v>0</v>
      </c>
      <c r="S62" s="975"/>
      <c r="T62" s="976"/>
      <c r="U62" s="920">
        <f t="shared" si="38"/>
        <v>0</v>
      </c>
      <c r="V62" s="975"/>
      <c r="W62" s="976"/>
      <c r="X62" s="920">
        <v>0</v>
      </c>
    </row>
    <row r="63" s="936" customFormat="1" ht="12" spans="1:24">
      <c r="A63" s="987" t="s">
        <v>181</v>
      </c>
      <c r="B63" s="966"/>
      <c r="C63" s="967"/>
      <c r="D63" s="902">
        <f t="shared" si="34"/>
        <v>0</v>
      </c>
      <c r="E63" s="976"/>
      <c r="F63" s="995"/>
      <c r="G63" s="966"/>
      <c r="H63" s="967"/>
      <c r="I63" s="1003">
        <f t="shared" si="35"/>
        <v>0</v>
      </c>
      <c r="J63" s="966"/>
      <c r="K63" s="967"/>
      <c r="L63" s="1003">
        <f t="shared" si="36"/>
        <v>0</v>
      </c>
      <c r="M63" s="966"/>
      <c r="N63" s="967"/>
      <c r="O63" s="1003">
        <f t="shared" si="37"/>
        <v>0</v>
      </c>
      <c r="P63" s="966"/>
      <c r="Q63" s="967"/>
      <c r="R63" s="1003">
        <f t="shared" si="15"/>
        <v>0</v>
      </c>
      <c r="S63" s="966"/>
      <c r="T63" s="967"/>
      <c r="U63" s="920">
        <f t="shared" si="38"/>
        <v>0</v>
      </c>
      <c r="V63" s="966"/>
      <c r="W63" s="967"/>
      <c r="X63" s="920">
        <v>0</v>
      </c>
    </row>
    <row r="64" s="936" customFormat="1" ht="12" spans="1:24">
      <c r="A64" s="985" t="s">
        <v>182</v>
      </c>
      <c r="B64" s="966"/>
      <c r="C64" s="967"/>
      <c r="D64" s="902">
        <f t="shared" si="34"/>
        <v>0</v>
      </c>
      <c r="E64" s="976"/>
      <c r="F64" s="995"/>
      <c r="G64" s="966"/>
      <c r="H64" s="967"/>
      <c r="I64" s="1003">
        <f t="shared" si="35"/>
        <v>0</v>
      </c>
      <c r="J64" s="966"/>
      <c r="K64" s="967"/>
      <c r="L64" s="1003">
        <f t="shared" si="36"/>
        <v>0</v>
      </c>
      <c r="M64" s="966"/>
      <c r="N64" s="967"/>
      <c r="O64" s="1003">
        <f t="shared" si="37"/>
        <v>0</v>
      </c>
      <c r="P64" s="966"/>
      <c r="Q64" s="967"/>
      <c r="R64" s="1003">
        <f t="shared" si="15"/>
        <v>0</v>
      </c>
      <c r="S64" s="966"/>
      <c r="T64" s="967"/>
      <c r="U64" s="920">
        <f t="shared" si="38"/>
        <v>0</v>
      </c>
      <c r="V64" s="966"/>
      <c r="W64" s="967"/>
      <c r="X64" s="920">
        <v>0</v>
      </c>
    </row>
    <row r="65" s="938" customFormat="1" ht="12" spans="1:24">
      <c r="A65" s="985" t="s">
        <v>183</v>
      </c>
      <c r="B65" s="966"/>
      <c r="C65" s="967"/>
      <c r="D65" s="1005">
        <f t="shared" si="34"/>
        <v>0</v>
      </c>
      <c r="E65" s="976"/>
      <c r="F65" s="995"/>
      <c r="G65" s="966"/>
      <c r="H65" s="967"/>
      <c r="I65" s="1043">
        <f t="shared" si="35"/>
        <v>0</v>
      </c>
      <c r="J65" s="966"/>
      <c r="K65" s="967"/>
      <c r="L65" s="1043">
        <f t="shared" si="36"/>
        <v>0</v>
      </c>
      <c r="M65" s="966"/>
      <c r="N65" s="967"/>
      <c r="O65" s="1043">
        <f t="shared" si="37"/>
        <v>0</v>
      </c>
      <c r="P65" s="966"/>
      <c r="Q65" s="967"/>
      <c r="R65" s="1043"/>
      <c r="S65" s="966"/>
      <c r="T65" s="967"/>
      <c r="U65" s="1048">
        <f t="shared" si="38"/>
        <v>0</v>
      </c>
      <c r="V65" s="966"/>
      <c r="W65" s="967"/>
      <c r="X65" s="1048">
        <v>0</v>
      </c>
    </row>
    <row r="66" s="936" customFormat="1" ht="12" spans="1:24">
      <c r="A66" s="985" t="s">
        <v>184</v>
      </c>
      <c r="B66" s="966"/>
      <c r="C66" s="967"/>
      <c r="D66" s="902">
        <f t="shared" si="34"/>
        <v>0</v>
      </c>
      <c r="E66" s="976"/>
      <c r="F66" s="995"/>
      <c r="G66" s="966"/>
      <c r="H66" s="967"/>
      <c r="I66" s="1003">
        <f t="shared" si="35"/>
        <v>0</v>
      </c>
      <c r="J66" s="966"/>
      <c r="K66" s="967"/>
      <c r="L66" s="1003">
        <f t="shared" si="36"/>
        <v>0</v>
      </c>
      <c r="M66" s="966"/>
      <c r="N66" s="967"/>
      <c r="O66" s="1003">
        <f t="shared" si="37"/>
        <v>0</v>
      </c>
      <c r="P66" s="966"/>
      <c r="Q66" s="967"/>
      <c r="R66" s="1003">
        <f t="shared" ref="R66:R90" si="39">IFERROR(P66/$P$112,0)</f>
        <v>0</v>
      </c>
      <c r="S66" s="966"/>
      <c r="T66" s="967"/>
      <c r="U66" s="920">
        <f t="shared" si="38"/>
        <v>0</v>
      </c>
      <c r="V66" s="966"/>
      <c r="W66" s="967"/>
      <c r="X66" s="920">
        <v>0</v>
      </c>
    </row>
    <row r="67" s="135" customFormat="1" ht="12" spans="1:24">
      <c r="A67" s="965" t="s">
        <v>185</v>
      </c>
      <c r="B67" s="983">
        <f>SUM(B70,B73:B82)</f>
        <v>0</v>
      </c>
      <c r="C67" s="984">
        <f>SUM(C70,C73:C82)</f>
        <v>0</v>
      </c>
      <c r="D67" s="902">
        <f t="shared" si="34"/>
        <v>0</v>
      </c>
      <c r="E67" s="998"/>
      <c r="F67" s="999"/>
      <c r="G67" s="983">
        <f>SUM(G70,G73:G82)</f>
        <v>0</v>
      </c>
      <c r="H67" s="984">
        <f>SUM(H70,H73:H82)</f>
        <v>0</v>
      </c>
      <c r="I67" s="1003">
        <f t="shared" si="35"/>
        <v>0</v>
      </c>
      <c r="J67" s="983">
        <f>SUM(J70,J73:J82)</f>
        <v>0</v>
      </c>
      <c r="K67" s="984">
        <f>SUM(K70,K73:K82)</f>
        <v>0</v>
      </c>
      <c r="L67" s="1003">
        <f t="shared" si="36"/>
        <v>0</v>
      </c>
      <c r="M67" s="983">
        <f>SUM(M70,M73:M82)</f>
        <v>0</v>
      </c>
      <c r="N67" s="984">
        <f>SUM(N70,N73:N82)</f>
        <v>0</v>
      </c>
      <c r="O67" s="1003">
        <f t="shared" si="37"/>
        <v>0</v>
      </c>
      <c r="P67" s="983">
        <f>SUM(P70,P73:P82)</f>
        <v>0</v>
      </c>
      <c r="Q67" s="984">
        <f>SUM(Q70,Q73:Q82)</f>
        <v>0</v>
      </c>
      <c r="R67" s="1003">
        <f t="shared" si="39"/>
        <v>0</v>
      </c>
      <c r="S67" s="983">
        <f>SUM(S70,S73:S82)</f>
        <v>0</v>
      </c>
      <c r="T67" s="984">
        <f>SUM(T70,T73:T82)</f>
        <v>0</v>
      </c>
      <c r="U67" s="920">
        <f t="shared" si="38"/>
        <v>0</v>
      </c>
      <c r="V67" s="983">
        <v>0</v>
      </c>
      <c r="W67" s="984">
        <v>0</v>
      </c>
      <c r="X67" s="920">
        <v>0</v>
      </c>
    </row>
    <row r="68" s="135" customFormat="1" ht="12" spans="1:24">
      <c r="A68" s="985" t="s">
        <v>186</v>
      </c>
      <c r="B68" s="975"/>
      <c r="C68" s="976"/>
      <c r="D68" s="902">
        <f t="shared" si="34"/>
        <v>0</v>
      </c>
      <c r="E68" s="976"/>
      <c r="F68" s="995"/>
      <c r="G68" s="975"/>
      <c r="H68" s="976"/>
      <c r="I68" s="1003">
        <f t="shared" si="35"/>
        <v>0</v>
      </c>
      <c r="J68" s="975"/>
      <c r="K68" s="976"/>
      <c r="L68" s="1003">
        <f t="shared" si="36"/>
        <v>0</v>
      </c>
      <c r="M68" s="975"/>
      <c r="N68" s="976"/>
      <c r="O68" s="1003">
        <f t="shared" si="37"/>
        <v>0</v>
      </c>
      <c r="P68" s="975"/>
      <c r="Q68" s="976"/>
      <c r="R68" s="1003">
        <f t="shared" si="39"/>
        <v>0</v>
      </c>
      <c r="S68" s="975"/>
      <c r="T68" s="976"/>
      <c r="U68" s="920">
        <f t="shared" si="38"/>
        <v>0</v>
      </c>
      <c r="V68" s="975"/>
      <c r="W68" s="976"/>
      <c r="X68" s="920">
        <v>0</v>
      </c>
    </row>
    <row r="69" s="135" customFormat="1" ht="12" spans="1:24">
      <c r="A69" s="985" t="s">
        <v>169</v>
      </c>
      <c r="B69" s="975"/>
      <c r="C69" s="976"/>
      <c r="D69" s="902">
        <f t="shared" si="34"/>
        <v>0</v>
      </c>
      <c r="E69" s="976"/>
      <c r="F69" s="995"/>
      <c r="G69" s="975"/>
      <c r="H69" s="976"/>
      <c r="I69" s="1003">
        <f t="shared" si="35"/>
        <v>0</v>
      </c>
      <c r="J69" s="975"/>
      <c r="K69" s="976"/>
      <c r="L69" s="1003">
        <f t="shared" si="36"/>
        <v>0</v>
      </c>
      <c r="M69" s="975"/>
      <c r="N69" s="976"/>
      <c r="O69" s="1003">
        <f t="shared" si="37"/>
        <v>0</v>
      </c>
      <c r="P69" s="975"/>
      <c r="Q69" s="976"/>
      <c r="R69" s="1003">
        <f t="shared" si="39"/>
        <v>0</v>
      </c>
      <c r="S69" s="975"/>
      <c r="T69" s="976"/>
      <c r="U69" s="920">
        <f t="shared" si="38"/>
        <v>0</v>
      </c>
      <c r="V69" s="975"/>
      <c r="W69" s="976"/>
      <c r="X69" s="920">
        <v>0</v>
      </c>
    </row>
    <row r="70" s="135" customFormat="1" ht="12" spans="1:24">
      <c r="A70" s="985" t="s">
        <v>187</v>
      </c>
      <c r="B70" s="975"/>
      <c r="C70" s="976"/>
      <c r="D70" s="902">
        <f t="shared" si="34"/>
        <v>0</v>
      </c>
      <c r="E70" s="976"/>
      <c r="F70" s="995"/>
      <c r="G70" s="975"/>
      <c r="H70" s="976"/>
      <c r="I70" s="1003">
        <f t="shared" si="35"/>
        <v>0</v>
      </c>
      <c r="J70" s="975"/>
      <c r="K70" s="976"/>
      <c r="L70" s="1003">
        <f t="shared" si="36"/>
        <v>0</v>
      </c>
      <c r="M70" s="975"/>
      <c r="N70" s="976"/>
      <c r="O70" s="1003">
        <f t="shared" si="37"/>
        <v>0</v>
      </c>
      <c r="P70" s="975"/>
      <c r="Q70" s="976"/>
      <c r="R70" s="1003">
        <f t="shared" si="39"/>
        <v>0</v>
      </c>
      <c r="S70" s="975"/>
      <c r="T70" s="976"/>
      <c r="U70" s="920">
        <f t="shared" si="38"/>
        <v>0</v>
      </c>
      <c r="V70" s="975"/>
      <c r="W70" s="976"/>
      <c r="X70" s="920">
        <v>0</v>
      </c>
    </row>
    <row r="71" s="135" customFormat="1" ht="12" spans="1:24">
      <c r="A71" s="986" t="s">
        <v>171</v>
      </c>
      <c r="B71" s="975"/>
      <c r="C71" s="976"/>
      <c r="D71" s="902">
        <f t="shared" si="34"/>
        <v>0</v>
      </c>
      <c r="E71" s="976"/>
      <c r="F71" s="995"/>
      <c r="G71" s="975"/>
      <c r="H71" s="976"/>
      <c r="I71" s="1003">
        <f t="shared" si="35"/>
        <v>0</v>
      </c>
      <c r="J71" s="975"/>
      <c r="K71" s="976"/>
      <c r="L71" s="1003">
        <f t="shared" si="36"/>
        <v>0</v>
      </c>
      <c r="M71" s="975"/>
      <c r="N71" s="976"/>
      <c r="O71" s="1003">
        <f t="shared" si="37"/>
        <v>0</v>
      </c>
      <c r="P71" s="975"/>
      <c r="Q71" s="976"/>
      <c r="R71" s="1003">
        <f t="shared" si="39"/>
        <v>0</v>
      </c>
      <c r="S71" s="975"/>
      <c r="T71" s="976"/>
      <c r="U71" s="920">
        <f t="shared" si="38"/>
        <v>0</v>
      </c>
      <c r="V71" s="975"/>
      <c r="W71" s="976"/>
      <c r="X71" s="920">
        <v>0</v>
      </c>
    </row>
    <row r="72" s="935" customFormat="1" ht="12" spans="1:24">
      <c r="A72" s="986" t="s">
        <v>188</v>
      </c>
      <c r="B72" s="975"/>
      <c r="C72" s="976"/>
      <c r="D72" s="902">
        <f t="shared" si="34"/>
        <v>0</v>
      </c>
      <c r="E72" s="976"/>
      <c r="F72" s="995"/>
      <c r="G72" s="975"/>
      <c r="H72" s="976"/>
      <c r="I72" s="1003">
        <f t="shared" si="35"/>
        <v>0</v>
      </c>
      <c r="J72" s="975"/>
      <c r="K72" s="976"/>
      <c r="L72" s="1003">
        <f t="shared" si="36"/>
        <v>0</v>
      </c>
      <c r="M72" s="975"/>
      <c r="N72" s="976"/>
      <c r="O72" s="1003">
        <f t="shared" si="37"/>
        <v>0</v>
      </c>
      <c r="P72" s="975"/>
      <c r="Q72" s="976"/>
      <c r="R72" s="1003">
        <f t="shared" si="39"/>
        <v>0</v>
      </c>
      <c r="S72" s="975"/>
      <c r="T72" s="976"/>
      <c r="U72" s="920">
        <f t="shared" si="38"/>
        <v>0</v>
      </c>
      <c r="V72" s="975"/>
      <c r="W72" s="976"/>
      <c r="X72" s="920">
        <v>0</v>
      </c>
    </row>
    <row r="73" s="135" customFormat="1" ht="12" spans="1:24">
      <c r="A73" s="985" t="s">
        <v>189</v>
      </c>
      <c r="B73" s="975"/>
      <c r="C73" s="976"/>
      <c r="D73" s="902">
        <f t="shared" si="34"/>
        <v>0</v>
      </c>
      <c r="E73" s="976"/>
      <c r="F73" s="995"/>
      <c r="G73" s="975"/>
      <c r="H73" s="976"/>
      <c r="I73" s="1003">
        <f t="shared" si="35"/>
        <v>0</v>
      </c>
      <c r="J73" s="975"/>
      <c r="K73" s="976"/>
      <c r="L73" s="1003">
        <f t="shared" si="36"/>
        <v>0</v>
      </c>
      <c r="M73" s="975"/>
      <c r="N73" s="976"/>
      <c r="O73" s="1003">
        <f t="shared" si="37"/>
        <v>0</v>
      </c>
      <c r="P73" s="975"/>
      <c r="Q73" s="976"/>
      <c r="R73" s="1003">
        <f t="shared" si="39"/>
        <v>0</v>
      </c>
      <c r="S73" s="975"/>
      <c r="T73" s="976"/>
      <c r="U73" s="920">
        <f t="shared" si="38"/>
        <v>0</v>
      </c>
      <c r="V73" s="975"/>
      <c r="W73" s="976"/>
      <c r="X73" s="920">
        <v>0</v>
      </c>
    </row>
    <row r="74" s="135" customFormat="1" ht="12" spans="1:24">
      <c r="A74" s="985" t="s">
        <v>190</v>
      </c>
      <c r="B74" s="975"/>
      <c r="C74" s="976"/>
      <c r="D74" s="902">
        <f t="shared" si="34"/>
        <v>0</v>
      </c>
      <c r="E74" s="976"/>
      <c r="F74" s="995"/>
      <c r="G74" s="975"/>
      <c r="H74" s="976"/>
      <c r="I74" s="1003">
        <f t="shared" si="35"/>
        <v>0</v>
      </c>
      <c r="J74" s="975"/>
      <c r="K74" s="976"/>
      <c r="L74" s="1003">
        <f t="shared" si="36"/>
        <v>0</v>
      </c>
      <c r="M74" s="975"/>
      <c r="N74" s="976"/>
      <c r="O74" s="1003">
        <f t="shared" si="37"/>
        <v>0</v>
      </c>
      <c r="P74" s="975"/>
      <c r="Q74" s="976"/>
      <c r="R74" s="1003">
        <f t="shared" si="39"/>
        <v>0</v>
      </c>
      <c r="S74" s="975"/>
      <c r="T74" s="976"/>
      <c r="U74" s="920">
        <f t="shared" si="38"/>
        <v>0</v>
      </c>
      <c r="V74" s="975"/>
      <c r="W74" s="976"/>
      <c r="X74" s="920">
        <v>0</v>
      </c>
    </row>
    <row r="75" s="135" customFormat="1" ht="12" spans="1:24">
      <c r="A75" s="985" t="s">
        <v>191</v>
      </c>
      <c r="B75" s="975"/>
      <c r="C75" s="976"/>
      <c r="D75" s="902">
        <f t="shared" si="34"/>
        <v>0</v>
      </c>
      <c r="E75" s="976"/>
      <c r="F75" s="995"/>
      <c r="G75" s="975"/>
      <c r="H75" s="976"/>
      <c r="I75" s="1003">
        <f t="shared" si="35"/>
        <v>0</v>
      </c>
      <c r="J75" s="975"/>
      <c r="K75" s="976"/>
      <c r="L75" s="1003">
        <f t="shared" si="36"/>
        <v>0</v>
      </c>
      <c r="M75" s="975"/>
      <c r="N75" s="976"/>
      <c r="O75" s="1003">
        <f t="shared" si="37"/>
        <v>0</v>
      </c>
      <c r="P75" s="975"/>
      <c r="Q75" s="976"/>
      <c r="R75" s="1003">
        <f t="shared" si="39"/>
        <v>0</v>
      </c>
      <c r="S75" s="975"/>
      <c r="T75" s="976"/>
      <c r="U75" s="920">
        <f t="shared" si="38"/>
        <v>0</v>
      </c>
      <c r="V75" s="975"/>
      <c r="W75" s="976"/>
      <c r="X75" s="920">
        <v>0</v>
      </c>
    </row>
    <row r="76" s="135" customFormat="1" ht="12" spans="1:24">
      <c r="A76" s="985" t="s">
        <v>192</v>
      </c>
      <c r="B76" s="975"/>
      <c r="C76" s="976"/>
      <c r="D76" s="902">
        <f t="shared" si="34"/>
        <v>0</v>
      </c>
      <c r="E76" s="976"/>
      <c r="F76" s="995"/>
      <c r="G76" s="975"/>
      <c r="H76" s="976"/>
      <c r="I76" s="1003">
        <f t="shared" si="35"/>
        <v>0</v>
      </c>
      <c r="J76" s="975"/>
      <c r="K76" s="976"/>
      <c r="L76" s="1003">
        <f t="shared" si="36"/>
        <v>0</v>
      </c>
      <c r="M76" s="975"/>
      <c r="N76" s="976"/>
      <c r="O76" s="1003">
        <f t="shared" si="37"/>
        <v>0</v>
      </c>
      <c r="P76" s="975"/>
      <c r="Q76" s="976"/>
      <c r="R76" s="1003">
        <f t="shared" si="39"/>
        <v>0</v>
      </c>
      <c r="S76" s="975"/>
      <c r="T76" s="976"/>
      <c r="U76" s="920">
        <f t="shared" si="38"/>
        <v>0</v>
      </c>
      <c r="V76" s="975"/>
      <c r="W76" s="976"/>
      <c r="X76" s="920">
        <v>0</v>
      </c>
    </row>
    <row r="77" s="135" customFormat="1" ht="12" spans="1:24">
      <c r="A77" s="985" t="s">
        <v>193</v>
      </c>
      <c r="B77" s="975"/>
      <c r="C77" s="976"/>
      <c r="D77" s="902">
        <f t="shared" si="34"/>
        <v>0</v>
      </c>
      <c r="E77" s="976"/>
      <c r="F77" s="995"/>
      <c r="G77" s="975"/>
      <c r="H77" s="976"/>
      <c r="I77" s="1003">
        <f t="shared" si="35"/>
        <v>0</v>
      </c>
      <c r="J77" s="975"/>
      <c r="K77" s="976"/>
      <c r="L77" s="1003">
        <f t="shared" si="36"/>
        <v>0</v>
      </c>
      <c r="M77" s="975"/>
      <c r="N77" s="976"/>
      <c r="O77" s="1003">
        <f t="shared" si="37"/>
        <v>0</v>
      </c>
      <c r="P77" s="975"/>
      <c r="Q77" s="976"/>
      <c r="R77" s="1003">
        <f t="shared" si="39"/>
        <v>0</v>
      </c>
      <c r="S77" s="975"/>
      <c r="T77" s="976"/>
      <c r="U77" s="920">
        <f t="shared" si="38"/>
        <v>0</v>
      </c>
      <c r="V77" s="975"/>
      <c r="W77" s="976"/>
      <c r="X77" s="920">
        <v>0</v>
      </c>
    </row>
    <row r="78" s="135" customFormat="1" ht="12" spans="1:24">
      <c r="A78" s="985" t="s">
        <v>194</v>
      </c>
      <c r="B78" s="975"/>
      <c r="C78" s="976"/>
      <c r="D78" s="902">
        <f t="shared" si="34"/>
        <v>0</v>
      </c>
      <c r="E78" s="976"/>
      <c r="F78" s="995"/>
      <c r="G78" s="975"/>
      <c r="H78" s="976"/>
      <c r="I78" s="1003">
        <f t="shared" si="35"/>
        <v>0</v>
      </c>
      <c r="J78" s="975"/>
      <c r="K78" s="976"/>
      <c r="L78" s="1003">
        <f t="shared" si="36"/>
        <v>0</v>
      </c>
      <c r="M78" s="975"/>
      <c r="N78" s="976"/>
      <c r="O78" s="1003">
        <f t="shared" si="37"/>
        <v>0</v>
      </c>
      <c r="P78" s="975"/>
      <c r="Q78" s="976"/>
      <c r="R78" s="1003">
        <f t="shared" si="39"/>
        <v>0</v>
      </c>
      <c r="S78" s="975"/>
      <c r="T78" s="976"/>
      <c r="U78" s="920">
        <f t="shared" si="38"/>
        <v>0</v>
      </c>
      <c r="V78" s="975"/>
      <c r="W78" s="976"/>
      <c r="X78" s="920">
        <v>0</v>
      </c>
    </row>
    <row r="79" s="135" customFormat="1" ht="12" spans="1:24">
      <c r="A79" s="985" t="s">
        <v>195</v>
      </c>
      <c r="B79" s="975"/>
      <c r="C79" s="976"/>
      <c r="D79" s="902">
        <f t="shared" si="34"/>
        <v>0</v>
      </c>
      <c r="E79" s="976"/>
      <c r="F79" s="995"/>
      <c r="G79" s="975"/>
      <c r="H79" s="976"/>
      <c r="I79" s="1003">
        <f t="shared" si="35"/>
        <v>0</v>
      </c>
      <c r="J79" s="975"/>
      <c r="K79" s="976"/>
      <c r="L79" s="1003">
        <f t="shared" si="36"/>
        <v>0</v>
      </c>
      <c r="M79" s="975"/>
      <c r="N79" s="976"/>
      <c r="O79" s="1003">
        <f t="shared" si="37"/>
        <v>0</v>
      </c>
      <c r="P79" s="975"/>
      <c r="Q79" s="976"/>
      <c r="R79" s="1003">
        <f t="shared" si="39"/>
        <v>0</v>
      </c>
      <c r="S79" s="975"/>
      <c r="T79" s="976"/>
      <c r="U79" s="920">
        <f t="shared" si="38"/>
        <v>0</v>
      </c>
      <c r="V79" s="975"/>
      <c r="W79" s="976"/>
      <c r="X79" s="920">
        <v>0</v>
      </c>
    </row>
    <row r="80" s="935" customFormat="1" ht="12" spans="1:24">
      <c r="A80" s="985" t="s">
        <v>196</v>
      </c>
      <c r="B80" s="975"/>
      <c r="C80" s="976"/>
      <c r="D80" s="902">
        <f t="shared" si="34"/>
        <v>0</v>
      </c>
      <c r="E80" s="976"/>
      <c r="F80" s="995"/>
      <c r="G80" s="975"/>
      <c r="H80" s="976"/>
      <c r="I80" s="1003">
        <f t="shared" si="35"/>
        <v>0</v>
      </c>
      <c r="J80" s="975"/>
      <c r="K80" s="976"/>
      <c r="L80" s="1003">
        <f t="shared" si="36"/>
        <v>0</v>
      </c>
      <c r="M80" s="975"/>
      <c r="N80" s="976"/>
      <c r="O80" s="1003">
        <f t="shared" si="37"/>
        <v>0</v>
      </c>
      <c r="P80" s="975"/>
      <c r="Q80" s="976"/>
      <c r="R80" s="1003">
        <f t="shared" si="39"/>
        <v>0</v>
      </c>
      <c r="S80" s="975"/>
      <c r="T80" s="976"/>
      <c r="U80" s="920">
        <f t="shared" si="38"/>
        <v>0</v>
      </c>
      <c r="V80" s="975"/>
      <c r="W80" s="976"/>
      <c r="X80" s="920">
        <v>0</v>
      </c>
    </row>
    <row r="81" s="938" customFormat="1" ht="12" spans="1:24">
      <c r="A81" s="985" t="s">
        <v>197</v>
      </c>
      <c r="B81" s="966"/>
      <c r="C81" s="967"/>
      <c r="D81" s="1005">
        <f t="shared" si="34"/>
        <v>0</v>
      </c>
      <c r="E81" s="976"/>
      <c r="F81" s="995"/>
      <c r="G81" s="966"/>
      <c r="H81" s="967"/>
      <c r="I81" s="1043">
        <f t="shared" si="35"/>
        <v>0</v>
      </c>
      <c r="J81" s="966"/>
      <c r="K81" s="967"/>
      <c r="L81" s="1043">
        <f t="shared" si="36"/>
        <v>0</v>
      </c>
      <c r="M81" s="966"/>
      <c r="N81" s="967"/>
      <c r="O81" s="1043">
        <f t="shared" si="37"/>
        <v>0</v>
      </c>
      <c r="P81" s="966"/>
      <c r="Q81" s="967"/>
      <c r="R81" s="1003">
        <f t="shared" si="39"/>
        <v>0</v>
      </c>
      <c r="S81" s="966"/>
      <c r="T81" s="967"/>
      <c r="U81" s="1048">
        <f t="shared" si="38"/>
        <v>0</v>
      </c>
      <c r="V81" s="966"/>
      <c r="W81" s="967"/>
      <c r="X81" s="1048">
        <v>0</v>
      </c>
    </row>
    <row r="82" s="135" customFormat="1" ht="12" spans="1:24">
      <c r="A82" s="985" t="s">
        <v>198</v>
      </c>
      <c r="B82" s="975"/>
      <c r="C82" s="976"/>
      <c r="D82" s="902">
        <f t="shared" si="34"/>
        <v>0</v>
      </c>
      <c r="E82" s="976"/>
      <c r="F82" s="995"/>
      <c r="G82" s="975"/>
      <c r="H82" s="976"/>
      <c r="I82" s="1003">
        <f t="shared" si="35"/>
        <v>0</v>
      </c>
      <c r="J82" s="975"/>
      <c r="K82" s="976"/>
      <c r="L82" s="1003">
        <f t="shared" si="36"/>
        <v>0</v>
      </c>
      <c r="M82" s="975"/>
      <c r="N82" s="976"/>
      <c r="O82" s="1003">
        <f t="shared" si="37"/>
        <v>0</v>
      </c>
      <c r="P82" s="975"/>
      <c r="Q82" s="976"/>
      <c r="R82" s="1003">
        <f t="shared" si="39"/>
        <v>0</v>
      </c>
      <c r="S82" s="975"/>
      <c r="T82" s="976"/>
      <c r="U82" s="920">
        <f t="shared" si="38"/>
        <v>0</v>
      </c>
      <c r="V82" s="975"/>
      <c r="W82" s="976"/>
      <c r="X82" s="920">
        <v>0</v>
      </c>
    </row>
    <row r="83" s="935" customFormat="1" ht="12" spans="1:24">
      <c r="A83" s="968" t="s">
        <v>199</v>
      </c>
      <c r="B83" s="983">
        <f>B84+B96</f>
        <v>0</v>
      </c>
      <c r="C83" s="984">
        <f>C84+C96</f>
        <v>0</v>
      </c>
      <c r="D83" s="902">
        <f t="shared" si="34"/>
        <v>0</v>
      </c>
      <c r="E83" s="998"/>
      <c r="F83" s="999"/>
      <c r="G83" s="983">
        <f>G84+G96</f>
        <v>0</v>
      </c>
      <c r="H83" s="984">
        <f>H84+H96</f>
        <v>0</v>
      </c>
      <c r="I83" s="1003">
        <f t="shared" si="35"/>
        <v>0</v>
      </c>
      <c r="J83" s="983">
        <f>J84+J96</f>
        <v>0</v>
      </c>
      <c r="K83" s="984">
        <f>K84+K96</f>
        <v>0</v>
      </c>
      <c r="L83" s="1003">
        <f t="shared" si="36"/>
        <v>0</v>
      </c>
      <c r="M83" s="983">
        <f>M84+M96</f>
        <v>0</v>
      </c>
      <c r="N83" s="984">
        <f>N84+N96</f>
        <v>0</v>
      </c>
      <c r="O83" s="1003">
        <f t="shared" si="37"/>
        <v>0</v>
      </c>
      <c r="P83" s="983">
        <f>P84+P96</f>
        <v>0</v>
      </c>
      <c r="Q83" s="984">
        <f>Q84+Q96</f>
        <v>0</v>
      </c>
      <c r="R83" s="1003">
        <f t="shared" si="39"/>
        <v>0</v>
      </c>
      <c r="S83" s="983">
        <f>S84+S96</f>
        <v>0</v>
      </c>
      <c r="T83" s="984">
        <f>T84+T96</f>
        <v>0</v>
      </c>
      <c r="U83" s="920">
        <f t="shared" si="38"/>
        <v>0</v>
      </c>
      <c r="V83" s="983">
        <v>0</v>
      </c>
      <c r="W83" s="984">
        <v>0</v>
      </c>
      <c r="X83" s="920">
        <v>0</v>
      </c>
    </row>
    <row r="84" s="135" customFormat="1" ht="12" spans="1:24">
      <c r="A84" s="965" t="s">
        <v>200</v>
      </c>
      <c r="B84" s="972">
        <f>SUM(B85,B87)</f>
        <v>0</v>
      </c>
      <c r="C84" s="973">
        <f>SUM(C85,C87)</f>
        <v>0</v>
      </c>
      <c r="D84" s="902">
        <f t="shared" si="34"/>
        <v>0</v>
      </c>
      <c r="E84" s="976"/>
      <c r="F84" s="995"/>
      <c r="G84" s="972">
        <f t="shared" ref="G84:H84" si="40">SUM(G85,G87)</f>
        <v>0</v>
      </c>
      <c r="H84" s="973">
        <f t="shared" si="40"/>
        <v>0</v>
      </c>
      <c r="I84" s="1003">
        <f t="shared" si="35"/>
        <v>0</v>
      </c>
      <c r="J84" s="972">
        <f t="shared" ref="J84:K84" si="41">SUM(J85,J87)</f>
        <v>0</v>
      </c>
      <c r="K84" s="973">
        <f t="shared" si="41"/>
        <v>0</v>
      </c>
      <c r="L84" s="1003">
        <f t="shared" si="36"/>
        <v>0</v>
      </c>
      <c r="M84" s="972">
        <f t="shared" ref="M84:N84" si="42">SUM(M85,M87)</f>
        <v>0</v>
      </c>
      <c r="N84" s="973">
        <f t="shared" si="42"/>
        <v>0</v>
      </c>
      <c r="O84" s="1003">
        <f t="shared" si="37"/>
        <v>0</v>
      </c>
      <c r="P84" s="972">
        <f t="shared" ref="P84:Q84" si="43">SUM(P85,P87)</f>
        <v>0</v>
      </c>
      <c r="Q84" s="973">
        <f t="shared" si="43"/>
        <v>0</v>
      </c>
      <c r="R84" s="1003">
        <f t="shared" si="39"/>
        <v>0</v>
      </c>
      <c r="S84" s="972">
        <f t="shared" ref="S84:T84" si="44">SUM(S85,S87)</f>
        <v>0</v>
      </c>
      <c r="T84" s="973">
        <f t="shared" si="44"/>
        <v>0</v>
      </c>
      <c r="U84" s="920">
        <f t="shared" si="38"/>
        <v>0</v>
      </c>
      <c r="V84" s="972">
        <v>0</v>
      </c>
      <c r="W84" s="973">
        <v>0</v>
      </c>
      <c r="X84" s="920">
        <v>0</v>
      </c>
    </row>
    <row r="85" s="135" customFormat="1" ht="12" spans="1:24">
      <c r="A85" s="985" t="s">
        <v>201</v>
      </c>
      <c r="B85" s="975"/>
      <c r="C85" s="976"/>
      <c r="D85" s="902">
        <f t="shared" si="34"/>
        <v>0</v>
      </c>
      <c r="E85" s="976"/>
      <c r="F85" s="995"/>
      <c r="G85" s="975"/>
      <c r="H85" s="976"/>
      <c r="I85" s="1003">
        <f t="shared" si="35"/>
        <v>0</v>
      </c>
      <c r="J85" s="975"/>
      <c r="K85" s="976"/>
      <c r="L85" s="1003">
        <f t="shared" si="36"/>
        <v>0</v>
      </c>
      <c r="M85" s="975"/>
      <c r="N85" s="976"/>
      <c r="O85" s="1003">
        <f t="shared" si="37"/>
        <v>0</v>
      </c>
      <c r="P85" s="975"/>
      <c r="Q85" s="976"/>
      <c r="R85" s="1003">
        <f t="shared" si="39"/>
        <v>0</v>
      </c>
      <c r="S85" s="975"/>
      <c r="T85" s="976"/>
      <c r="U85" s="920">
        <f t="shared" si="38"/>
        <v>0</v>
      </c>
      <c r="V85" s="975"/>
      <c r="W85" s="976"/>
      <c r="X85" s="920">
        <v>0</v>
      </c>
    </row>
    <row r="86" s="135" customFormat="1" ht="12" spans="1:24">
      <c r="A86" s="1006" t="s">
        <v>202</v>
      </c>
      <c r="B86" s="975"/>
      <c r="C86" s="976"/>
      <c r="D86" s="902">
        <f t="shared" si="34"/>
        <v>0</v>
      </c>
      <c r="E86" s="976"/>
      <c r="F86" s="995"/>
      <c r="G86" s="975"/>
      <c r="H86" s="976"/>
      <c r="I86" s="1003">
        <f t="shared" si="35"/>
        <v>0</v>
      </c>
      <c r="J86" s="975"/>
      <c r="K86" s="976"/>
      <c r="L86" s="1003">
        <f t="shared" si="36"/>
        <v>0</v>
      </c>
      <c r="M86" s="975"/>
      <c r="N86" s="976"/>
      <c r="O86" s="1003">
        <f t="shared" si="37"/>
        <v>0</v>
      </c>
      <c r="P86" s="975"/>
      <c r="Q86" s="976"/>
      <c r="R86" s="1003">
        <f t="shared" si="39"/>
        <v>0</v>
      </c>
      <c r="S86" s="975"/>
      <c r="T86" s="976"/>
      <c r="U86" s="920">
        <f t="shared" si="38"/>
        <v>0</v>
      </c>
      <c r="V86" s="975"/>
      <c r="W86" s="976"/>
      <c r="X86" s="920">
        <v>0</v>
      </c>
    </row>
    <row r="87" s="135" customFormat="1" ht="12" spans="1:24">
      <c r="A87" s="985" t="s">
        <v>203</v>
      </c>
      <c r="B87" s="972">
        <f>SUM(B88:B95)</f>
        <v>0</v>
      </c>
      <c r="C87" s="973">
        <f>SUM(C88:C95)</f>
        <v>0</v>
      </c>
      <c r="D87" s="902">
        <f t="shared" si="34"/>
        <v>0</v>
      </c>
      <c r="E87" s="976"/>
      <c r="F87" s="995"/>
      <c r="G87" s="972">
        <f>SUM(G88:G95)</f>
        <v>0</v>
      </c>
      <c r="H87" s="973">
        <f>SUM(H88:H95)</f>
        <v>0</v>
      </c>
      <c r="I87" s="1003">
        <f t="shared" si="35"/>
        <v>0</v>
      </c>
      <c r="J87" s="972">
        <f>SUM(J88:J95)</f>
        <v>0</v>
      </c>
      <c r="K87" s="973">
        <f>SUM(K88:K95)</f>
        <v>0</v>
      </c>
      <c r="L87" s="1003">
        <f t="shared" si="36"/>
        <v>0</v>
      </c>
      <c r="M87" s="972">
        <f>SUM(M88:M95)</f>
        <v>0</v>
      </c>
      <c r="N87" s="973">
        <f>SUM(N88:N95)</f>
        <v>0</v>
      </c>
      <c r="O87" s="1003">
        <f t="shared" si="37"/>
        <v>0</v>
      </c>
      <c r="P87" s="972">
        <f>SUM(P88:P95)</f>
        <v>0</v>
      </c>
      <c r="Q87" s="973">
        <f>SUM(Q88:Q95)</f>
        <v>0</v>
      </c>
      <c r="R87" s="1003">
        <f t="shared" si="39"/>
        <v>0</v>
      </c>
      <c r="S87" s="972">
        <f>SUM(S88:S95)</f>
        <v>0</v>
      </c>
      <c r="T87" s="973">
        <f>SUM(T88:T95)</f>
        <v>0</v>
      </c>
      <c r="U87" s="920">
        <f t="shared" si="38"/>
        <v>0</v>
      </c>
      <c r="V87" s="972">
        <v>0</v>
      </c>
      <c r="W87" s="973">
        <v>0</v>
      </c>
      <c r="X87" s="920">
        <v>0</v>
      </c>
    </row>
    <row r="88" s="935" customFormat="1" ht="12" spans="1:24">
      <c r="A88" s="1006" t="s">
        <v>204</v>
      </c>
      <c r="B88" s="975"/>
      <c r="C88" s="976"/>
      <c r="D88" s="902">
        <f t="shared" si="34"/>
        <v>0</v>
      </c>
      <c r="E88" s="976"/>
      <c r="F88" s="995"/>
      <c r="G88" s="975"/>
      <c r="H88" s="976"/>
      <c r="I88" s="1003">
        <f t="shared" si="35"/>
        <v>0</v>
      </c>
      <c r="J88" s="975"/>
      <c r="K88" s="976"/>
      <c r="L88" s="1003">
        <f t="shared" si="36"/>
        <v>0</v>
      </c>
      <c r="M88" s="975"/>
      <c r="N88" s="976"/>
      <c r="O88" s="1003">
        <f t="shared" si="37"/>
        <v>0</v>
      </c>
      <c r="P88" s="975"/>
      <c r="Q88" s="976"/>
      <c r="R88" s="1003">
        <f t="shared" si="39"/>
        <v>0</v>
      </c>
      <c r="S88" s="975"/>
      <c r="T88" s="976"/>
      <c r="U88" s="920">
        <f t="shared" si="38"/>
        <v>0</v>
      </c>
      <c r="V88" s="975"/>
      <c r="W88" s="976"/>
      <c r="X88" s="920">
        <v>0</v>
      </c>
    </row>
    <row r="89" s="935" customFormat="1" ht="12" spans="1:24">
      <c r="A89" s="1006" t="s">
        <v>205</v>
      </c>
      <c r="B89" s="975"/>
      <c r="C89" s="976"/>
      <c r="D89" s="902">
        <f t="shared" si="34"/>
        <v>0</v>
      </c>
      <c r="E89" s="976"/>
      <c r="F89" s="995"/>
      <c r="G89" s="975"/>
      <c r="H89" s="976"/>
      <c r="I89" s="1003">
        <f t="shared" si="35"/>
        <v>0</v>
      </c>
      <c r="J89" s="975"/>
      <c r="K89" s="976"/>
      <c r="L89" s="1003">
        <f t="shared" si="36"/>
        <v>0</v>
      </c>
      <c r="M89" s="975"/>
      <c r="N89" s="976"/>
      <c r="O89" s="1003">
        <f t="shared" si="37"/>
        <v>0</v>
      </c>
      <c r="P89" s="975"/>
      <c r="Q89" s="976"/>
      <c r="R89" s="1003">
        <f t="shared" si="39"/>
        <v>0</v>
      </c>
      <c r="S89" s="975"/>
      <c r="T89" s="976"/>
      <c r="U89" s="920">
        <f t="shared" si="38"/>
        <v>0</v>
      </c>
      <c r="V89" s="975"/>
      <c r="W89" s="976"/>
      <c r="X89" s="920">
        <v>0</v>
      </c>
    </row>
    <row r="90" s="935" customFormat="1" ht="24" spans="1:24">
      <c r="A90" s="1006" t="s">
        <v>206</v>
      </c>
      <c r="B90" s="975"/>
      <c r="C90" s="976"/>
      <c r="D90" s="902">
        <f t="shared" si="34"/>
        <v>0</v>
      </c>
      <c r="E90" s="976"/>
      <c r="F90" s="995"/>
      <c r="G90" s="975"/>
      <c r="H90" s="976"/>
      <c r="I90" s="1003">
        <f t="shared" si="35"/>
        <v>0</v>
      </c>
      <c r="J90" s="975"/>
      <c r="K90" s="976"/>
      <c r="L90" s="1003">
        <f t="shared" si="36"/>
        <v>0</v>
      </c>
      <c r="M90" s="975"/>
      <c r="N90" s="976"/>
      <c r="O90" s="1003">
        <f t="shared" si="37"/>
        <v>0</v>
      </c>
      <c r="P90" s="975"/>
      <c r="Q90" s="976"/>
      <c r="R90" s="1003">
        <f t="shared" si="39"/>
        <v>0</v>
      </c>
      <c r="S90" s="975"/>
      <c r="T90" s="976"/>
      <c r="U90" s="920">
        <f t="shared" si="38"/>
        <v>0</v>
      </c>
      <c r="V90" s="975"/>
      <c r="W90" s="976"/>
      <c r="X90" s="920">
        <v>0</v>
      </c>
    </row>
    <row r="91" s="935" customFormat="1" ht="12" spans="1:24">
      <c r="A91" s="1006" t="s">
        <v>207</v>
      </c>
      <c r="B91" s="975"/>
      <c r="C91" s="976"/>
      <c r="D91" s="902">
        <f t="shared" si="34"/>
        <v>0</v>
      </c>
      <c r="E91" s="976"/>
      <c r="F91" s="995"/>
      <c r="G91" s="975"/>
      <c r="H91" s="976"/>
      <c r="I91" s="1003">
        <f t="shared" si="35"/>
        <v>0</v>
      </c>
      <c r="J91" s="975"/>
      <c r="K91" s="976"/>
      <c r="L91" s="1003">
        <f t="shared" si="36"/>
        <v>0</v>
      </c>
      <c r="M91" s="975"/>
      <c r="N91" s="976"/>
      <c r="O91" s="1003">
        <f t="shared" si="37"/>
        <v>0</v>
      </c>
      <c r="P91" s="975"/>
      <c r="Q91" s="976"/>
      <c r="R91" s="1003"/>
      <c r="S91" s="975"/>
      <c r="T91" s="976"/>
      <c r="U91" s="920">
        <f t="shared" si="38"/>
        <v>0</v>
      </c>
      <c r="V91" s="975"/>
      <c r="W91" s="976"/>
      <c r="X91" s="920">
        <v>0</v>
      </c>
    </row>
    <row r="92" s="936" customFormat="1" ht="12" spans="1:24">
      <c r="A92" s="1006" t="s">
        <v>208</v>
      </c>
      <c r="B92" s="975"/>
      <c r="C92" s="976"/>
      <c r="D92" s="902">
        <f t="shared" si="34"/>
        <v>0</v>
      </c>
      <c r="E92" s="976"/>
      <c r="F92" s="995"/>
      <c r="G92" s="975"/>
      <c r="H92" s="976"/>
      <c r="I92" s="1003">
        <f t="shared" si="35"/>
        <v>0</v>
      </c>
      <c r="J92" s="975"/>
      <c r="K92" s="976"/>
      <c r="L92" s="1003">
        <f t="shared" si="36"/>
        <v>0</v>
      </c>
      <c r="M92" s="975"/>
      <c r="N92" s="976"/>
      <c r="O92" s="1003">
        <f t="shared" si="37"/>
        <v>0</v>
      </c>
      <c r="P92" s="975"/>
      <c r="Q92" s="976"/>
      <c r="R92" s="1003">
        <f t="shared" ref="R92:R97" si="45">IFERROR(P92/$P$112,0)</f>
        <v>0</v>
      </c>
      <c r="S92" s="975"/>
      <c r="T92" s="976"/>
      <c r="U92" s="920">
        <f t="shared" si="38"/>
        <v>0</v>
      </c>
      <c r="V92" s="975"/>
      <c r="W92" s="976"/>
      <c r="X92" s="920">
        <v>0</v>
      </c>
    </row>
    <row r="93" s="935" customFormat="1" ht="12" spans="1:24">
      <c r="A93" s="1006" t="s">
        <v>209</v>
      </c>
      <c r="B93" s="975"/>
      <c r="C93" s="976"/>
      <c r="D93" s="902">
        <f t="shared" si="34"/>
        <v>0</v>
      </c>
      <c r="E93" s="976"/>
      <c r="F93" s="995"/>
      <c r="G93" s="975"/>
      <c r="H93" s="976"/>
      <c r="I93" s="1003">
        <f t="shared" si="35"/>
        <v>0</v>
      </c>
      <c r="J93" s="975"/>
      <c r="K93" s="976"/>
      <c r="L93" s="1003">
        <f t="shared" si="36"/>
        <v>0</v>
      </c>
      <c r="M93" s="975"/>
      <c r="N93" s="976"/>
      <c r="O93" s="1003">
        <f t="shared" si="37"/>
        <v>0</v>
      </c>
      <c r="P93" s="975"/>
      <c r="Q93" s="976"/>
      <c r="R93" s="1003">
        <f t="shared" si="45"/>
        <v>0</v>
      </c>
      <c r="S93" s="975"/>
      <c r="T93" s="976"/>
      <c r="U93" s="920">
        <f t="shared" si="38"/>
        <v>0</v>
      </c>
      <c r="V93" s="975"/>
      <c r="W93" s="976"/>
      <c r="X93" s="920">
        <v>0</v>
      </c>
    </row>
    <row r="94" s="935" customFormat="1" ht="12" spans="1:24">
      <c r="A94" s="1006" t="s">
        <v>210</v>
      </c>
      <c r="B94" s="975"/>
      <c r="C94" s="976"/>
      <c r="D94" s="902">
        <f t="shared" si="34"/>
        <v>0</v>
      </c>
      <c r="E94" s="976"/>
      <c r="F94" s="995"/>
      <c r="G94" s="975"/>
      <c r="H94" s="976"/>
      <c r="I94" s="1003">
        <f t="shared" si="35"/>
        <v>0</v>
      </c>
      <c r="J94" s="975"/>
      <c r="K94" s="976"/>
      <c r="L94" s="1003">
        <f t="shared" si="36"/>
        <v>0</v>
      </c>
      <c r="M94" s="975"/>
      <c r="N94" s="976"/>
      <c r="O94" s="1003">
        <f t="shared" si="37"/>
        <v>0</v>
      </c>
      <c r="P94" s="975"/>
      <c r="Q94" s="976"/>
      <c r="R94" s="1003">
        <f t="shared" si="45"/>
        <v>0</v>
      </c>
      <c r="S94" s="975"/>
      <c r="T94" s="976"/>
      <c r="U94" s="920">
        <f t="shared" si="38"/>
        <v>0</v>
      </c>
      <c r="V94" s="975"/>
      <c r="W94" s="976"/>
      <c r="X94" s="920">
        <v>0</v>
      </c>
    </row>
    <row r="95" s="935" customFormat="1" ht="12" spans="1:24">
      <c r="A95" s="1006" t="s">
        <v>211</v>
      </c>
      <c r="B95" s="975"/>
      <c r="C95" s="976"/>
      <c r="D95" s="902">
        <f t="shared" si="34"/>
        <v>0</v>
      </c>
      <c r="E95" s="976"/>
      <c r="F95" s="995"/>
      <c r="G95" s="975"/>
      <c r="H95" s="976"/>
      <c r="I95" s="1003">
        <f t="shared" si="35"/>
        <v>0</v>
      </c>
      <c r="J95" s="975"/>
      <c r="K95" s="976"/>
      <c r="L95" s="1003">
        <f t="shared" si="36"/>
        <v>0</v>
      </c>
      <c r="M95" s="975"/>
      <c r="N95" s="976"/>
      <c r="O95" s="1003">
        <f t="shared" si="37"/>
        <v>0</v>
      </c>
      <c r="P95" s="975"/>
      <c r="Q95" s="976"/>
      <c r="R95" s="1003">
        <f t="shared" si="45"/>
        <v>0</v>
      </c>
      <c r="S95" s="975"/>
      <c r="T95" s="976"/>
      <c r="U95" s="920">
        <f t="shared" si="38"/>
        <v>0</v>
      </c>
      <c r="V95" s="975"/>
      <c r="W95" s="976"/>
      <c r="X95" s="920">
        <v>0</v>
      </c>
    </row>
    <row r="96" s="135" customFormat="1" ht="12" spans="1:24">
      <c r="A96" s="965" t="s">
        <v>212</v>
      </c>
      <c r="B96" s="972">
        <f>SUM(B97,B99)</f>
        <v>0</v>
      </c>
      <c r="C96" s="973">
        <f>SUM(C97,C99)</f>
        <v>0</v>
      </c>
      <c r="D96" s="902">
        <f t="shared" si="34"/>
        <v>0</v>
      </c>
      <c r="E96" s="976"/>
      <c r="F96" s="995"/>
      <c r="G96" s="972">
        <f t="shared" ref="G96:H96" si="46">SUM(G97,G99)</f>
        <v>0</v>
      </c>
      <c r="H96" s="973">
        <f t="shared" si="46"/>
        <v>0</v>
      </c>
      <c r="I96" s="1003">
        <f t="shared" si="35"/>
        <v>0</v>
      </c>
      <c r="J96" s="972">
        <f t="shared" ref="J96:K96" si="47">SUM(J97,J99)</f>
        <v>0</v>
      </c>
      <c r="K96" s="973">
        <f t="shared" si="47"/>
        <v>0</v>
      </c>
      <c r="L96" s="1003">
        <f t="shared" si="36"/>
        <v>0</v>
      </c>
      <c r="M96" s="972">
        <f t="shared" ref="M96:N96" si="48">SUM(M97,M99)</f>
        <v>0</v>
      </c>
      <c r="N96" s="973">
        <f t="shared" si="48"/>
        <v>0</v>
      </c>
      <c r="O96" s="1003">
        <f t="shared" si="37"/>
        <v>0</v>
      </c>
      <c r="P96" s="972">
        <f t="shared" ref="P96:Q96" si="49">SUM(P97,P99)</f>
        <v>0</v>
      </c>
      <c r="Q96" s="973">
        <f t="shared" si="49"/>
        <v>0</v>
      </c>
      <c r="R96" s="1003">
        <f t="shared" si="45"/>
        <v>0</v>
      </c>
      <c r="S96" s="972">
        <f t="shared" ref="S96:T96" si="50">SUM(S97,S99)</f>
        <v>0</v>
      </c>
      <c r="T96" s="973">
        <f t="shared" si="50"/>
        <v>0</v>
      </c>
      <c r="U96" s="920">
        <f t="shared" si="38"/>
        <v>0</v>
      </c>
      <c r="V96" s="972">
        <v>0</v>
      </c>
      <c r="W96" s="973">
        <v>0</v>
      </c>
      <c r="X96" s="920">
        <v>0</v>
      </c>
    </row>
    <row r="97" s="135" customFormat="1" ht="12" spans="1:24">
      <c r="A97" s="985" t="s">
        <v>213</v>
      </c>
      <c r="B97" s="975"/>
      <c r="C97" s="976"/>
      <c r="D97" s="902">
        <f t="shared" si="34"/>
        <v>0</v>
      </c>
      <c r="E97" s="976"/>
      <c r="F97" s="995"/>
      <c r="G97" s="975"/>
      <c r="H97" s="976"/>
      <c r="I97" s="1003">
        <f t="shared" si="35"/>
        <v>0</v>
      </c>
      <c r="J97" s="975"/>
      <c r="K97" s="976"/>
      <c r="L97" s="1003">
        <f t="shared" si="36"/>
        <v>0</v>
      </c>
      <c r="M97" s="975"/>
      <c r="N97" s="976"/>
      <c r="O97" s="1003">
        <f t="shared" si="37"/>
        <v>0</v>
      </c>
      <c r="P97" s="975"/>
      <c r="Q97" s="976"/>
      <c r="R97" s="1003">
        <f t="shared" si="45"/>
        <v>0</v>
      </c>
      <c r="S97" s="975"/>
      <c r="T97" s="976"/>
      <c r="U97" s="920">
        <f t="shared" si="38"/>
        <v>0</v>
      </c>
      <c r="V97" s="975"/>
      <c r="W97" s="976"/>
      <c r="X97" s="920">
        <v>0</v>
      </c>
    </row>
    <row r="98" s="135" customFormat="1" ht="12" spans="1:24">
      <c r="A98" s="1006" t="s">
        <v>202</v>
      </c>
      <c r="B98" s="975"/>
      <c r="C98" s="976"/>
      <c r="D98" s="902">
        <f t="shared" ref="D98:D112" si="51">IFERROR(B98/$B$112,0)</f>
        <v>0</v>
      </c>
      <c r="E98" s="976"/>
      <c r="F98" s="995"/>
      <c r="G98" s="975"/>
      <c r="H98" s="976"/>
      <c r="I98" s="1003">
        <f t="shared" ref="I98:I112" si="52">IFERROR(G98/$G$112,0)</f>
        <v>0</v>
      </c>
      <c r="J98" s="975"/>
      <c r="K98" s="976"/>
      <c r="L98" s="1003">
        <f t="shared" ref="L98:L112" si="53">IFERROR(J98/$J$112,0)</f>
        <v>0</v>
      </c>
      <c r="M98" s="975"/>
      <c r="N98" s="976"/>
      <c r="O98" s="1003">
        <f t="shared" ref="O98:O112" si="54">IFERROR(M98/$M$112,0)</f>
        <v>0</v>
      </c>
      <c r="P98" s="975"/>
      <c r="Q98" s="976"/>
      <c r="R98" s="1003">
        <f t="shared" ref="R98:R112" si="55">IFERROR(P98/$P$112,0)</f>
        <v>0</v>
      </c>
      <c r="S98" s="975"/>
      <c r="T98" s="976"/>
      <c r="U98" s="920">
        <f t="shared" ref="U98:U112" si="56">IFERROR(S98/$S$112,0)</f>
        <v>0</v>
      </c>
      <c r="V98" s="975"/>
      <c r="W98" s="976"/>
      <c r="X98" s="920">
        <v>0</v>
      </c>
    </row>
    <row r="99" s="135" customFormat="1" ht="12" spans="1:24">
      <c r="A99" s="985" t="s">
        <v>214</v>
      </c>
      <c r="B99" s="972">
        <f>SUM(B100:B102)</f>
        <v>0</v>
      </c>
      <c r="C99" s="973">
        <f>SUM(C100:C102)</f>
        <v>0</v>
      </c>
      <c r="D99" s="902">
        <f t="shared" si="51"/>
        <v>0</v>
      </c>
      <c r="E99" s="976"/>
      <c r="F99" s="995"/>
      <c r="G99" s="972">
        <f>SUM(G100:G102)</f>
        <v>0</v>
      </c>
      <c r="H99" s="973">
        <f>SUM(H100:H102)</f>
        <v>0</v>
      </c>
      <c r="I99" s="1003">
        <f t="shared" si="52"/>
        <v>0</v>
      </c>
      <c r="J99" s="972">
        <f>SUM(J100:J102)</f>
        <v>0</v>
      </c>
      <c r="K99" s="973">
        <f>SUM(K100:K102)</f>
        <v>0</v>
      </c>
      <c r="L99" s="1003">
        <f t="shared" si="53"/>
        <v>0</v>
      </c>
      <c r="M99" s="972">
        <f>SUM(M100:M102)</f>
        <v>0</v>
      </c>
      <c r="N99" s="973">
        <f>SUM(N100:N102)</f>
        <v>0</v>
      </c>
      <c r="O99" s="1003">
        <f t="shared" si="54"/>
        <v>0</v>
      </c>
      <c r="P99" s="972">
        <f>SUM(P100:P102)</f>
        <v>0</v>
      </c>
      <c r="Q99" s="973">
        <f>SUM(Q100:Q102)</f>
        <v>0</v>
      </c>
      <c r="R99" s="1003">
        <f t="shared" si="55"/>
        <v>0</v>
      </c>
      <c r="S99" s="972">
        <f>SUM(S100:S102)</f>
        <v>0</v>
      </c>
      <c r="T99" s="973">
        <f>SUM(T100:T102)</f>
        <v>0</v>
      </c>
      <c r="U99" s="920">
        <f t="shared" si="56"/>
        <v>0</v>
      </c>
      <c r="V99" s="972">
        <v>0</v>
      </c>
      <c r="W99" s="973">
        <v>0</v>
      </c>
      <c r="X99" s="920">
        <v>0</v>
      </c>
    </row>
    <row r="100" s="935" customFormat="1" ht="12" spans="1:24">
      <c r="A100" s="1006" t="s">
        <v>215</v>
      </c>
      <c r="B100" s="975"/>
      <c r="C100" s="976"/>
      <c r="D100" s="902">
        <f t="shared" si="51"/>
        <v>0</v>
      </c>
      <c r="E100" s="976"/>
      <c r="F100" s="995"/>
      <c r="G100" s="975"/>
      <c r="H100" s="976"/>
      <c r="I100" s="1003">
        <f t="shared" si="52"/>
        <v>0</v>
      </c>
      <c r="J100" s="975"/>
      <c r="K100" s="976"/>
      <c r="L100" s="1003">
        <f t="shared" si="53"/>
        <v>0</v>
      </c>
      <c r="M100" s="975"/>
      <c r="N100" s="976"/>
      <c r="O100" s="1003">
        <f t="shared" si="54"/>
        <v>0</v>
      </c>
      <c r="P100" s="975"/>
      <c r="Q100" s="976"/>
      <c r="R100" s="1003">
        <f t="shared" si="55"/>
        <v>0</v>
      </c>
      <c r="S100" s="975"/>
      <c r="T100" s="976"/>
      <c r="U100" s="920">
        <f t="shared" si="56"/>
        <v>0</v>
      </c>
      <c r="V100" s="975"/>
      <c r="W100" s="976"/>
      <c r="X100" s="920">
        <v>0</v>
      </c>
    </row>
    <row r="101" s="135" customFormat="1" ht="12" spans="1:24">
      <c r="A101" s="1006" t="s">
        <v>216</v>
      </c>
      <c r="B101" s="975"/>
      <c r="C101" s="976"/>
      <c r="D101" s="902">
        <f t="shared" si="51"/>
        <v>0</v>
      </c>
      <c r="E101" s="976"/>
      <c r="F101" s="995"/>
      <c r="G101" s="975"/>
      <c r="H101" s="976"/>
      <c r="I101" s="1003">
        <f t="shared" si="52"/>
        <v>0</v>
      </c>
      <c r="J101" s="975"/>
      <c r="K101" s="976"/>
      <c r="L101" s="1003">
        <f t="shared" si="53"/>
        <v>0</v>
      </c>
      <c r="M101" s="975"/>
      <c r="N101" s="976"/>
      <c r="O101" s="1003">
        <f t="shared" si="54"/>
        <v>0</v>
      </c>
      <c r="P101" s="975"/>
      <c r="Q101" s="976"/>
      <c r="R101" s="1003">
        <f t="shared" si="55"/>
        <v>0</v>
      </c>
      <c r="S101" s="975"/>
      <c r="T101" s="976"/>
      <c r="U101" s="920">
        <f t="shared" si="56"/>
        <v>0</v>
      </c>
      <c r="V101" s="975"/>
      <c r="W101" s="976"/>
      <c r="X101" s="920">
        <v>0</v>
      </c>
    </row>
    <row r="102" s="935" customFormat="1" ht="12" spans="1:24">
      <c r="A102" s="1006" t="s">
        <v>217</v>
      </c>
      <c r="B102" s="975"/>
      <c r="C102" s="976"/>
      <c r="D102" s="902">
        <f t="shared" si="51"/>
        <v>0</v>
      </c>
      <c r="E102" s="976"/>
      <c r="F102" s="995"/>
      <c r="G102" s="975"/>
      <c r="H102" s="976"/>
      <c r="I102" s="1003">
        <f t="shared" si="52"/>
        <v>0</v>
      </c>
      <c r="J102" s="975"/>
      <c r="K102" s="976"/>
      <c r="L102" s="1003">
        <f t="shared" si="53"/>
        <v>0</v>
      </c>
      <c r="M102" s="975"/>
      <c r="N102" s="976"/>
      <c r="O102" s="1003">
        <f t="shared" si="54"/>
        <v>0</v>
      </c>
      <c r="P102" s="975"/>
      <c r="Q102" s="976"/>
      <c r="R102" s="1003">
        <f t="shared" si="55"/>
        <v>0</v>
      </c>
      <c r="S102" s="975"/>
      <c r="T102" s="976"/>
      <c r="U102" s="920">
        <f t="shared" si="56"/>
        <v>0</v>
      </c>
      <c r="V102" s="975"/>
      <c r="W102" s="976"/>
      <c r="X102" s="920">
        <v>0</v>
      </c>
    </row>
    <row r="103" s="135" customFormat="1" ht="12" spans="1:24">
      <c r="A103" s="968" t="s">
        <v>218</v>
      </c>
      <c r="B103" s="972">
        <f t="shared" ref="B103" si="57">B104+B105</f>
        <v>0</v>
      </c>
      <c r="C103" s="973">
        <f t="shared" ref="C103" si="58">C104+C105</f>
        <v>0</v>
      </c>
      <c r="D103" s="902">
        <f t="shared" si="51"/>
        <v>0</v>
      </c>
      <c r="E103" s="976"/>
      <c r="F103" s="995"/>
      <c r="G103" s="972">
        <f t="shared" ref="G103:H103" si="59">G104+G105</f>
        <v>0</v>
      </c>
      <c r="H103" s="973">
        <f t="shared" si="59"/>
        <v>0</v>
      </c>
      <c r="I103" s="1003">
        <f t="shared" si="52"/>
        <v>0</v>
      </c>
      <c r="J103" s="972">
        <f t="shared" ref="J103:K103" si="60">J104+J105</f>
        <v>0</v>
      </c>
      <c r="K103" s="973">
        <f t="shared" si="60"/>
        <v>0</v>
      </c>
      <c r="L103" s="1003">
        <f t="shared" si="53"/>
        <v>0</v>
      </c>
      <c r="M103" s="972">
        <f t="shared" ref="M103:N103" si="61">M104+M105</f>
        <v>0</v>
      </c>
      <c r="N103" s="973">
        <f t="shared" si="61"/>
        <v>0</v>
      </c>
      <c r="O103" s="1003">
        <f t="shared" si="54"/>
        <v>0</v>
      </c>
      <c r="P103" s="972">
        <f t="shared" ref="P103:Q103" si="62">P104+P105</f>
        <v>0</v>
      </c>
      <c r="Q103" s="973">
        <f t="shared" si="62"/>
        <v>0</v>
      </c>
      <c r="R103" s="1003">
        <f t="shared" si="55"/>
        <v>0</v>
      </c>
      <c r="S103" s="972">
        <f t="shared" ref="S103:T103" si="63">S104+S105</f>
        <v>0</v>
      </c>
      <c r="T103" s="973">
        <f t="shared" si="63"/>
        <v>0</v>
      </c>
      <c r="U103" s="920">
        <f t="shared" si="56"/>
        <v>0</v>
      </c>
      <c r="V103" s="972">
        <v>0</v>
      </c>
      <c r="W103" s="973">
        <v>0</v>
      </c>
      <c r="X103" s="920">
        <v>0</v>
      </c>
    </row>
    <row r="104" s="135" customFormat="1" ht="12" spans="1:24">
      <c r="A104" s="985" t="s">
        <v>219</v>
      </c>
      <c r="B104" s="966"/>
      <c r="C104" s="967"/>
      <c r="D104" s="902">
        <f t="shared" si="51"/>
        <v>0</v>
      </c>
      <c r="E104" s="976"/>
      <c r="F104" s="995"/>
      <c r="G104" s="966"/>
      <c r="H104" s="967"/>
      <c r="I104" s="1003">
        <f t="shared" si="52"/>
        <v>0</v>
      </c>
      <c r="J104" s="966"/>
      <c r="K104" s="967"/>
      <c r="L104" s="1003">
        <f t="shared" si="53"/>
        <v>0</v>
      </c>
      <c r="M104" s="966"/>
      <c r="N104" s="967"/>
      <c r="O104" s="1003">
        <f t="shared" si="54"/>
        <v>0</v>
      </c>
      <c r="P104" s="966"/>
      <c r="Q104" s="967"/>
      <c r="R104" s="1003">
        <f t="shared" si="55"/>
        <v>0</v>
      </c>
      <c r="S104" s="966"/>
      <c r="T104" s="967"/>
      <c r="U104" s="920">
        <f t="shared" si="56"/>
        <v>0</v>
      </c>
      <c r="V104" s="966"/>
      <c r="W104" s="967"/>
      <c r="X104" s="920">
        <v>0</v>
      </c>
    </row>
    <row r="105" s="135" customFormat="1" ht="12" spans="1:24">
      <c r="A105" s="985" t="s">
        <v>220</v>
      </c>
      <c r="B105" s="966"/>
      <c r="C105" s="967"/>
      <c r="D105" s="902">
        <f t="shared" si="51"/>
        <v>0</v>
      </c>
      <c r="E105" s="976"/>
      <c r="F105" s="995"/>
      <c r="G105" s="966"/>
      <c r="H105" s="967"/>
      <c r="I105" s="1003">
        <f t="shared" si="52"/>
        <v>0</v>
      </c>
      <c r="J105" s="966"/>
      <c r="K105" s="967"/>
      <c r="L105" s="1003">
        <f t="shared" si="53"/>
        <v>0</v>
      </c>
      <c r="M105" s="966"/>
      <c r="N105" s="967"/>
      <c r="O105" s="1003">
        <f t="shared" si="54"/>
        <v>0</v>
      </c>
      <c r="P105" s="966"/>
      <c r="Q105" s="967"/>
      <c r="R105" s="1003">
        <f t="shared" si="55"/>
        <v>0</v>
      </c>
      <c r="S105" s="966"/>
      <c r="T105" s="967"/>
      <c r="U105" s="920">
        <f t="shared" si="56"/>
        <v>0</v>
      </c>
      <c r="V105" s="966"/>
      <c r="W105" s="967"/>
      <c r="X105" s="920">
        <v>0</v>
      </c>
    </row>
    <row r="106" s="135" customFormat="1" ht="12" spans="1:24">
      <c r="A106" s="968" t="s">
        <v>221</v>
      </c>
      <c r="B106" s="969">
        <f>SUM(B17,B20,B48,B83,B103)</f>
        <v>0</v>
      </c>
      <c r="C106" s="970">
        <f>SUM(C17,C20,C48,C83,C103)</f>
        <v>0</v>
      </c>
      <c r="D106" s="902">
        <f t="shared" si="51"/>
        <v>0</v>
      </c>
      <c r="E106" s="996"/>
      <c r="F106" s="997"/>
      <c r="G106" s="969">
        <f>SUM(G17,G20,G48,G83,G103)</f>
        <v>0</v>
      </c>
      <c r="H106" s="970">
        <f>SUM(H17,H20,H48,H83,H103)</f>
        <v>0</v>
      </c>
      <c r="I106" s="1003">
        <f t="shared" si="52"/>
        <v>0</v>
      </c>
      <c r="J106" s="969">
        <f>SUM(J17,J20,J48,J83,J103)</f>
        <v>0</v>
      </c>
      <c r="K106" s="970">
        <f>SUM(K17,K20,K48,K83,K103)</f>
        <v>0</v>
      </c>
      <c r="L106" s="1003">
        <f t="shared" si="53"/>
        <v>0</v>
      </c>
      <c r="M106" s="969">
        <f>SUM(M17,M20,M48,M83,M103)</f>
        <v>0</v>
      </c>
      <c r="N106" s="970">
        <f>SUM(N17,N20,N48,N83,N103)</f>
        <v>0</v>
      </c>
      <c r="O106" s="1003">
        <f t="shared" si="54"/>
        <v>0</v>
      </c>
      <c r="P106" s="969">
        <f>SUM(P17,P20,P48,P83,P103)</f>
        <v>0</v>
      </c>
      <c r="Q106" s="970">
        <f>SUM(Q17,Q20,Q48,Q83,Q103)</f>
        <v>0</v>
      </c>
      <c r="R106" s="1003">
        <f t="shared" si="55"/>
        <v>0</v>
      </c>
      <c r="S106" s="969">
        <f>SUM(S17,S20,S48,S83,S103)</f>
        <v>0</v>
      </c>
      <c r="T106" s="970">
        <f>SUM(T17,T20,T48,T83,T103)</f>
        <v>0</v>
      </c>
      <c r="U106" s="920">
        <f t="shared" si="56"/>
        <v>0</v>
      </c>
      <c r="V106" s="969">
        <v>0</v>
      </c>
      <c r="W106" s="970">
        <v>0</v>
      </c>
      <c r="X106" s="920">
        <v>0</v>
      </c>
    </row>
    <row r="107" s="135" customFormat="1" ht="12" spans="1:24">
      <c r="A107" s="1007" t="s">
        <v>222</v>
      </c>
      <c r="B107" s="966"/>
      <c r="C107" s="967"/>
      <c r="D107" s="902">
        <f t="shared" si="51"/>
        <v>0</v>
      </c>
      <c r="E107" s="976"/>
      <c r="F107" s="995"/>
      <c r="G107" s="966"/>
      <c r="H107" s="967"/>
      <c r="I107" s="1003">
        <f t="shared" si="52"/>
        <v>0</v>
      </c>
      <c r="J107" s="966"/>
      <c r="K107" s="967"/>
      <c r="L107" s="1003">
        <f t="shared" si="53"/>
        <v>0</v>
      </c>
      <c r="M107" s="966"/>
      <c r="N107" s="967"/>
      <c r="O107" s="1003">
        <f t="shared" si="54"/>
        <v>0</v>
      </c>
      <c r="P107" s="966"/>
      <c r="Q107" s="967"/>
      <c r="R107" s="1003">
        <f t="shared" si="55"/>
        <v>0</v>
      </c>
      <c r="S107" s="966"/>
      <c r="T107" s="967"/>
      <c r="U107" s="920">
        <f t="shared" si="56"/>
        <v>0</v>
      </c>
      <c r="V107" s="966"/>
      <c r="W107" s="967"/>
      <c r="X107" s="920">
        <v>0</v>
      </c>
    </row>
    <row r="108" s="135" customFormat="1" ht="12" spans="1:24">
      <c r="A108" s="968" t="s">
        <v>223</v>
      </c>
      <c r="B108" s="1008">
        <f>B106-B107</f>
        <v>0</v>
      </c>
      <c r="C108" s="1009">
        <f>C106-C107</f>
        <v>0</v>
      </c>
      <c r="D108" s="902">
        <f t="shared" si="51"/>
        <v>0</v>
      </c>
      <c r="E108" s="1011"/>
      <c r="F108" s="1038"/>
      <c r="G108" s="1008">
        <f>G106-G107</f>
        <v>0</v>
      </c>
      <c r="H108" s="1009">
        <f>H106-H107</f>
        <v>0</v>
      </c>
      <c r="I108" s="1003">
        <f t="shared" si="52"/>
        <v>0</v>
      </c>
      <c r="J108" s="1008">
        <f>J106-J107</f>
        <v>0</v>
      </c>
      <c r="K108" s="1009">
        <f>K106-K107</f>
        <v>0</v>
      </c>
      <c r="L108" s="1003">
        <f t="shared" si="53"/>
        <v>0</v>
      </c>
      <c r="M108" s="1008">
        <f>M106-M107</f>
        <v>0</v>
      </c>
      <c r="N108" s="1009">
        <f>N106-N107</f>
        <v>0</v>
      </c>
      <c r="O108" s="1003">
        <f t="shared" si="54"/>
        <v>0</v>
      </c>
      <c r="P108" s="1008">
        <f>P106-P107</f>
        <v>0</v>
      </c>
      <c r="Q108" s="1009">
        <f>Q106-Q107</f>
        <v>0</v>
      </c>
      <c r="R108" s="1003">
        <f t="shared" si="55"/>
        <v>0</v>
      </c>
      <c r="S108" s="1008">
        <f>S106-S107</f>
        <v>0</v>
      </c>
      <c r="T108" s="1009">
        <f>T106-T107</f>
        <v>0</v>
      </c>
      <c r="U108" s="920">
        <f t="shared" si="56"/>
        <v>0</v>
      </c>
      <c r="V108" s="1008">
        <v>0</v>
      </c>
      <c r="W108" s="1009">
        <v>0</v>
      </c>
      <c r="X108" s="920">
        <v>0</v>
      </c>
    </row>
    <row r="109" s="135" customFormat="1" ht="12" spans="1:24">
      <c r="A109" s="1007" t="s">
        <v>224</v>
      </c>
      <c r="B109" s="975"/>
      <c r="C109" s="967"/>
      <c r="D109" s="902">
        <f t="shared" si="51"/>
        <v>0</v>
      </c>
      <c r="E109" s="976"/>
      <c r="F109" s="995"/>
      <c r="G109" s="966"/>
      <c r="H109" s="967"/>
      <c r="I109" s="1003">
        <f t="shared" si="52"/>
        <v>0</v>
      </c>
      <c r="J109" s="966"/>
      <c r="K109" s="967"/>
      <c r="L109" s="1003">
        <f t="shared" si="53"/>
        <v>0</v>
      </c>
      <c r="M109" s="966"/>
      <c r="N109" s="967"/>
      <c r="O109" s="1003">
        <f t="shared" si="54"/>
        <v>0</v>
      </c>
      <c r="P109" s="966"/>
      <c r="Q109" s="967"/>
      <c r="R109" s="1003">
        <f t="shared" si="55"/>
        <v>0</v>
      </c>
      <c r="S109" s="966"/>
      <c r="T109" s="967"/>
      <c r="U109" s="920">
        <f t="shared" si="56"/>
        <v>0</v>
      </c>
      <c r="V109" s="966"/>
      <c r="W109" s="967"/>
      <c r="X109" s="920">
        <v>0</v>
      </c>
    </row>
    <row r="110" s="135" customFormat="1" ht="12" spans="1:24">
      <c r="A110" s="1007" t="s">
        <v>225</v>
      </c>
      <c r="B110" s="1010"/>
      <c r="C110" s="1011"/>
      <c r="D110" s="902">
        <f t="shared" si="51"/>
        <v>0</v>
      </c>
      <c r="E110" s="1011"/>
      <c r="F110" s="1038"/>
      <c r="G110" s="1010"/>
      <c r="H110" s="1011"/>
      <c r="I110" s="1003">
        <f t="shared" si="52"/>
        <v>0</v>
      </c>
      <c r="J110" s="1010"/>
      <c r="K110" s="1011"/>
      <c r="L110" s="1003">
        <f t="shared" si="53"/>
        <v>0</v>
      </c>
      <c r="M110" s="1010"/>
      <c r="N110" s="1011"/>
      <c r="O110" s="1003">
        <f t="shared" si="54"/>
        <v>0</v>
      </c>
      <c r="P110" s="1010"/>
      <c r="Q110" s="1011"/>
      <c r="R110" s="1003">
        <f t="shared" si="55"/>
        <v>0</v>
      </c>
      <c r="S110" s="1010"/>
      <c r="T110" s="1011"/>
      <c r="U110" s="920">
        <f t="shared" si="56"/>
        <v>0</v>
      </c>
      <c r="V110" s="1010"/>
      <c r="W110" s="1011"/>
      <c r="X110" s="920">
        <v>0</v>
      </c>
    </row>
    <row r="111" s="135" customFormat="1" ht="12" spans="1:24">
      <c r="A111" s="968" t="s">
        <v>226</v>
      </c>
      <c r="B111" s="1008">
        <f>B106+B109+B110</f>
        <v>0</v>
      </c>
      <c r="C111" s="1009">
        <f>C106+C109+C110</f>
        <v>0</v>
      </c>
      <c r="D111" s="902">
        <f t="shared" si="51"/>
        <v>0</v>
      </c>
      <c r="E111" s="1011"/>
      <c r="F111" s="1038"/>
      <c r="G111" s="1008">
        <f>G106+G109+G110</f>
        <v>0</v>
      </c>
      <c r="H111" s="1009">
        <f>H106+H109+H110</f>
        <v>0</v>
      </c>
      <c r="I111" s="1003">
        <f t="shared" si="52"/>
        <v>0</v>
      </c>
      <c r="J111" s="1008">
        <f>J106+J109+J110</f>
        <v>0</v>
      </c>
      <c r="K111" s="1009">
        <f>K106+K109+K110</f>
        <v>0</v>
      </c>
      <c r="L111" s="1003">
        <f t="shared" si="53"/>
        <v>0</v>
      </c>
      <c r="M111" s="1008">
        <f>M106+M109+M110</f>
        <v>0</v>
      </c>
      <c r="N111" s="1009">
        <f>N106+N109+N110</f>
        <v>0</v>
      </c>
      <c r="O111" s="1003">
        <f t="shared" si="54"/>
        <v>0</v>
      </c>
      <c r="P111" s="1008">
        <f>P106+P109+P110</f>
        <v>0</v>
      </c>
      <c r="Q111" s="1009">
        <f>Q106+Q109+Q110</f>
        <v>0</v>
      </c>
      <c r="R111" s="1003">
        <f t="shared" si="55"/>
        <v>0</v>
      </c>
      <c r="S111" s="1008">
        <f>S106+S109+S110</f>
        <v>0</v>
      </c>
      <c r="T111" s="1009">
        <f>T106+T109+T110</f>
        <v>0</v>
      </c>
      <c r="U111" s="920">
        <f t="shared" si="56"/>
        <v>0</v>
      </c>
      <c r="V111" s="1008">
        <v>0</v>
      </c>
      <c r="W111" s="1009">
        <v>0</v>
      </c>
      <c r="X111" s="920">
        <v>0</v>
      </c>
    </row>
    <row r="112" s="32" customFormat="1" ht="12.75" spans="1:24">
      <c r="A112" s="1012" t="s">
        <v>227</v>
      </c>
      <c r="B112" s="1013">
        <f>B111-B107</f>
        <v>0</v>
      </c>
      <c r="C112" s="1014">
        <f>C111-C107</f>
        <v>0</v>
      </c>
      <c r="D112" s="914">
        <f t="shared" si="51"/>
        <v>0</v>
      </c>
      <c r="E112" s="1039"/>
      <c r="F112" s="1040"/>
      <c r="G112" s="1013">
        <f>G111-G107</f>
        <v>0</v>
      </c>
      <c r="H112" s="1014">
        <f>H111-H107</f>
        <v>0</v>
      </c>
      <c r="I112" s="1044">
        <f t="shared" si="52"/>
        <v>0</v>
      </c>
      <c r="J112" s="1013">
        <f>J111-J107</f>
        <v>0</v>
      </c>
      <c r="K112" s="1014">
        <f>K111-K107</f>
        <v>0</v>
      </c>
      <c r="L112" s="1044">
        <f t="shared" si="53"/>
        <v>0</v>
      </c>
      <c r="M112" s="1013">
        <f>M111-M107</f>
        <v>0</v>
      </c>
      <c r="N112" s="1014">
        <f>N111-N107</f>
        <v>0</v>
      </c>
      <c r="O112" s="1044">
        <f t="shared" si="54"/>
        <v>0</v>
      </c>
      <c r="P112" s="1013">
        <f>P111-P107</f>
        <v>0</v>
      </c>
      <c r="Q112" s="1014">
        <f>Q111-Q107</f>
        <v>0</v>
      </c>
      <c r="R112" s="1047">
        <f t="shared" si="55"/>
        <v>0</v>
      </c>
      <c r="S112" s="1013">
        <f>S111-S107</f>
        <v>0</v>
      </c>
      <c r="T112" s="1014">
        <f>T111-T107</f>
        <v>0</v>
      </c>
      <c r="U112" s="924">
        <f t="shared" si="56"/>
        <v>0</v>
      </c>
      <c r="V112" s="1013">
        <v>0</v>
      </c>
      <c r="W112" s="1014">
        <v>0</v>
      </c>
      <c r="X112" s="924">
        <v>0</v>
      </c>
    </row>
    <row r="113" s="135" customFormat="1" ht="12.75" spans="1:24">
      <c r="A113" s="1015" t="s">
        <v>228</v>
      </c>
      <c r="B113" s="1016"/>
      <c r="C113" s="1016"/>
      <c r="D113" s="1017"/>
      <c r="E113" s="1017"/>
      <c r="F113" s="1017"/>
      <c r="G113" s="1016"/>
      <c r="H113" s="1016"/>
      <c r="I113" s="1045"/>
      <c r="J113" s="1046"/>
      <c r="K113" s="1046"/>
      <c r="L113" s="1046"/>
      <c r="M113" s="1017"/>
      <c r="N113" s="1017"/>
      <c r="O113" s="1017"/>
      <c r="P113" s="1017"/>
      <c r="Q113" s="1017"/>
      <c r="R113" s="1017"/>
      <c r="S113" s="1017"/>
      <c r="T113" s="1017"/>
      <c r="U113" s="1049"/>
      <c r="V113" s="1049"/>
      <c r="W113" s="1049"/>
      <c r="X113" s="1049"/>
    </row>
    <row r="114" s="135" customFormat="1" ht="12" spans="1:24">
      <c r="A114" s="225" t="s">
        <v>229</v>
      </c>
      <c r="B114" s="225"/>
      <c r="C114" s="225"/>
      <c r="D114" s="225"/>
      <c r="E114" s="225"/>
      <c r="F114" s="225"/>
      <c r="G114" s="225"/>
      <c r="H114" s="225"/>
      <c r="I114" s="225"/>
      <c r="J114" s="225"/>
      <c r="K114" s="225"/>
      <c r="L114" s="225"/>
      <c r="M114" s="225"/>
      <c r="N114" s="225"/>
      <c r="O114" s="225"/>
      <c r="P114" s="225"/>
      <c r="Q114" s="225"/>
      <c r="R114" s="225"/>
      <c r="S114" s="225"/>
      <c r="T114" s="225"/>
      <c r="U114" s="225"/>
      <c r="V114" s="225"/>
      <c r="W114" s="225"/>
      <c r="X114" s="225"/>
    </row>
    <row r="115" s="135" customFormat="1" ht="12" spans="1:2">
      <c r="A115" s="225"/>
      <c r="B115" s="1018"/>
    </row>
    <row r="116" s="135" customFormat="1" ht="12"/>
    <row r="117" s="135" customFormat="1" ht="12" spans="1:1">
      <c r="A117" s="32" t="s">
        <v>76</v>
      </c>
    </row>
    <row r="118" s="135" customFormat="1" ht="12.75" spans="1:8">
      <c r="A118" s="1019" t="s">
        <v>230</v>
      </c>
      <c r="B118" s="1020">
        <f>B121+B122+B123+B124+B126+B128-(B111-B51+B61+B63-B64-B65-B69-B76-B81+B90-B109-B110)</f>
        <v>0</v>
      </c>
      <c r="H118" s="716" t="s">
        <v>112</v>
      </c>
    </row>
    <row r="119" s="135" customFormat="1" ht="24" spans="1:8">
      <c r="A119" s="839" t="s">
        <v>231</v>
      </c>
      <c r="B119" s="1021" t="s">
        <v>130</v>
      </c>
      <c r="C119" s="1022" t="s">
        <v>132</v>
      </c>
      <c r="D119" s="108" t="s">
        <v>124</v>
      </c>
      <c r="E119" s="108" t="s">
        <v>125</v>
      </c>
      <c r="F119" s="1041" t="s">
        <v>232</v>
      </c>
      <c r="G119" s="108" t="s">
        <v>127</v>
      </c>
      <c r="H119" s="806" t="s">
        <v>128</v>
      </c>
    </row>
    <row r="120" s="135" customFormat="1" ht="12.75" spans="1:8">
      <c r="A120" s="1023"/>
      <c r="B120" s="481"/>
      <c r="C120" s="1024"/>
      <c r="D120" s="1025" t="s">
        <v>130</v>
      </c>
      <c r="E120" s="1025" t="s">
        <v>130</v>
      </c>
      <c r="F120" s="1025" t="s">
        <v>130</v>
      </c>
      <c r="G120" s="1025" t="s">
        <v>130</v>
      </c>
      <c r="H120" s="1042" t="s">
        <v>130</v>
      </c>
    </row>
    <row r="121" s="135" customFormat="1" ht="12" spans="1:8">
      <c r="A121" s="1026" t="s">
        <v>233</v>
      </c>
      <c r="B121" s="1027">
        <f>B17</f>
        <v>0</v>
      </c>
      <c r="C121" s="1028">
        <f t="shared" ref="C121:C130" si="64">IFERROR(B121/($C$178-$D$178-$E$178),0)</f>
        <v>0</v>
      </c>
      <c r="D121" s="1029">
        <f>G17</f>
        <v>0</v>
      </c>
      <c r="E121" s="1029">
        <f>J17</f>
        <v>0</v>
      </c>
      <c r="F121" s="1029">
        <f>M17</f>
        <v>0</v>
      </c>
      <c r="G121" s="1029">
        <f>P17</f>
        <v>0</v>
      </c>
      <c r="H121" s="1029">
        <f>S17</f>
        <v>0</v>
      </c>
    </row>
    <row r="122" s="936" customFormat="1" ht="12" spans="1:24">
      <c r="A122" s="118" t="s">
        <v>234</v>
      </c>
      <c r="B122" s="1030">
        <f>B20-B27-B30-B35-B33-B34-B37-B38-B39-B40+B57+B74</f>
        <v>0</v>
      </c>
      <c r="C122" s="1031">
        <f t="shared" si="64"/>
        <v>0</v>
      </c>
      <c r="D122" s="390">
        <f>G20-G27-G30-G35-G33-G34-G37-G38-G39-G40+G57+G74</f>
        <v>0</v>
      </c>
      <c r="E122" s="390">
        <f>J20-J27-J30-J35-J33-J34-J37-J38-J39-J40+J57+J74</f>
        <v>0</v>
      </c>
      <c r="F122" s="390">
        <f>M20-M27-M30-M35-M33-M34-M37-M38-M39-M40+M57+M74</f>
        <v>0</v>
      </c>
      <c r="G122" s="390">
        <f>P20-P27-P30-P35-P33-P34-P37-P38-P39-P40+P57+P74</f>
        <v>0</v>
      </c>
      <c r="H122" s="390">
        <f>S20-S27-S30-S35-S33-S34-S37-S38-S39-S40+S57+S74</f>
        <v>0</v>
      </c>
      <c r="I122" s="135"/>
      <c r="J122" s="135"/>
      <c r="K122" s="135"/>
      <c r="L122" s="135"/>
      <c r="M122" s="135"/>
      <c r="N122" s="135"/>
      <c r="O122" s="135"/>
      <c r="P122" s="135"/>
      <c r="Q122" s="135"/>
      <c r="R122" s="135"/>
      <c r="S122" s="135"/>
      <c r="T122" s="135"/>
      <c r="U122" s="135"/>
      <c r="V122" s="135"/>
      <c r="W122" s="135"/>
      <c r="X122" s="135"/>
    </row>
    <row r="123" s="936" customFormat="1" ht="12" spans="1:24">
      <c r="A123" s="118" t="s">
        <v>235</v>
      </c>
      <c r="B123" s="1032">
        <f>B39+B48-B51-B57-B62+B63-B64-B65-B69-B74-B76-B80-B81</f>
        <v>0</v>
      </c>
      <c r="C123" s="1031">
        <f t="shared" si="64"/>
        <v>0</v>
      </c>
      <c r="D123" s="390">
        <f>G39+G48-G51-G57-G62+G63-G64-G65-G69-G74-G76-G80-B81</f>
        <v>0</v>
      </c>
      <c r="E123" s="390">
        <f>J39+J48-J51-J57-J62+J63-J64-J65-J69-J74-J76-J80-J81</f>
        <v>0</v>
      </c>
      <c r="F123" s="390">
        <f>M39+M48-M51-M57-M62+M63-M64-M65-M69-M74-M76-M80-M81</f>
        <v>0</v>
      </c>
      <c r="G123" s="390">
        <f>P39+P48-P51-P57-P62+P63-P64-P65-P69-P74-P76-P80-P81</f>
        <v>0</v>
      </c>
      <c r="H123" s="390">
        <f>S39+S48-S51-S57-S62+S63-S64-S65-S69-S74-S76-S80-S81</f>
        <v>0</v>
      </c>
      <c r="I123" s="135"/>
      <c r="J123" s="135"/>
      <c r="K123" s="135"/>
      <c r="L123" s="135"/>
      <c r="M123" s="135"/>
      <c r="N123" s="135"/>
      <c r="O123" s="135"/>
      <c r="P123" s="135"/>
      <c r="Q123" s="135"/>
      <c r="R123" s="135"/>
      <c r="S123" s="135"/>
      <c r="T123" s="135"/>
      <c r="U123" s="135"/>
      <c r="V123" s="135"/>
      <c r="W123" s="135"/>
      <c r="X123" s="135"/>
    </row>
    <row r="124" s="936" customFormat="1" ht="12" spans="1:24">
      <c r="A124" s="1033" t="s">
        <v>236</v>
      </c>
      <c r="B124" s="390">
        <f>B83+B33</f>
        <v>0</v>
      </c>
      <c r="C124" s="1031">
        <f t="shared" si="64"/>
        <v>0</v>
      </c>
      <c r="D124" s="390">
        <f>G83+G33</f>
        <v>0</v>
      </c>
      <c r="E124" s="390">
        <f>J83+J33</f>
        <v>0</v>
      </c>
      <c r="F124" s="390">
        <f>M83+M33</f>
        <v>0</v>
      </c>
      <c r="G124" s="390">
        <f>P83+P33</f>
        <v>0</v>
      </c>
      <c r="H124" s="390">
        <f>S83+S33</f>
        <v>0</v>
      </c>
      <c r="I124" s="135"/>
      <c r="J124" s="135"/>
      <c r="K124" s="135"/>
      <c r="L124" s="135"/>
      <c r="M124" s="135"/>
      <c r="N124" s="135"/>
      <c r="O124" s="135"/>
      <c r="P124" s="135"/>
      <c r="Q124" s="135"/>
      <c r="R124" s="135"/>
      <c r="S124" s="135"/>
      <c r="T124" s="135"/>
      <c r="U124" s="135"/>
      <c r="V124" s="135"/>
      <c r="W124" s="135"/>
      <c r="X124" s="135"/>
    </row>
    <row r="125" s="936" customFormat="1" ht="27" customHeight="1" spans="1:24">
      <c r="A125" s="1034" t="s">
        <v>237</v>
      </c>
      <c r="B125" s="1035"/>
      <c r="C125" s="1031">
        <f t="shared" si="64"/>
        <v>0</v>
      </c>
      <c r="D125" s="1036"/>
      <c r="E125" s="1036"/>
      <c r="F125" s="1036"/>
      <c r="G125" s="1036"/>
      <c r="H125" s="1036"/>
      <c r="I125" s="135"/>
      <c r="J125" s="135"/>
      <c r="K125" s="135"/>
      <c r="L125" s="135"/>
      <c r="M125" s="135"/>
      <c r="N125" s="135"/>
      <c r="O125" s="135"/>
      <c r="P125" s="135"/>
      <c r="Q125" s="135"/>
      <c r="R125" s="135"/>
      <c r="S125" s="135"/>
      <c r="T125" s="135"/>
      <c r="U125" s="135"/>
      <c r="V125" s="135"/>
      <c r="W125" s="135"/>
      <c r="X125" s="135"/>
    </row>
    <row r="126" s="135" customFormat="1" ht="12" spans="1:8">
      <c r="A126" s="118" t="s">
        <v>238</v>
      </c>
      <c r="B126" s="1030">
        <f>B27+B30+B34+B35+B37+B38+B40+B61+B62+B80+B90</f>
        <v>0</v>
      </c>
      <c r="C126" s="1031">
        <f t="shared" si="64"/>
        <v>0</v>
      </c>
      <c r="D126" s="390">
        <f>G27+G30+G34+G35+G37+G38+G40+G61+G62+G80+G90</f>
        <v>0</v>
      </c>
      <c r="E126" s="390">
        <f>J27+J30+J34+J35+J37+J38+J40+J61+J62+J80+J90</f>
        <v>0</v>
      </c>
      <c r="F126" s="390">
        <f>M27+M30+M34+M35+M37+M38+M40+M61+M62+M80+M90</f>
        <v>0</v>
      </c>
      <c r="G126" s="390">
        <f>P27+P30+P34+P35+P37+P38+P40+P61+P62+P80+P90</f>
        <v>0</v>
      </c>
      <c r="H126" s="390">
        <f>S27+S30+S34+S35+S37+S38+S40+S61+S62+S80+S90</f>
        <v>0</v>
      </c>
    </row>
    <row r="127" s="135" customFormat="1" ht="12" spans="1:8">
      <c r="A127" s="1037" t="s">
        <v>239</v>
      </c>
      <c r="B127" s="1035"/>
      <c r="C127" s="1031">
        <f t="shared" si="64"/>
        <v>0</v>
      </c>
      <c r="D127" s="1036"/>
      <c r="E127" s="1036"/>
      <c r="F127" s="1036"/>
      <c r="G127" s="1036"/>
      <c r="H127" s="1036"/>
    </row>
    <row r="128" s="936" customFormat="1" ht="12" spans="1:24">
      <c r="A128" s="128" t="s">
        <v>240</v>
      </c>
      <c r="B128" s="1030">
        <f t="shared" ref="B128:B129" si="65">B103</f>
        <v>0</v>
      </c>
      <c r="C128" s="1031">
        <f t="shared" si="64"/>
        <v>0</v>
      </c>
      <c r="D128" s="390">
        <f>G103</f>
        <v>0</v>
      </c>
      <c r="E128" s="390">
        <f>J103</f>
        <v>0</v>
      </c>
      <c r="F128" s="390">
        <f>M103</f>
        <v>0</v>
      </c>
      <c r="G128" s="390">
        <f>P103</f>
        <v>0</v>
      </c>
      <c r="H128" s="390">
        <f>S103</f>
        <v>0</v>
      </c>
      <c r="I128" s="135"/>
      <c r="J128" s="135"/>
      <c r="K128" s="135"/>
      <c r="L128" s="135"/>
      <c r="M128" s="135"/>
      <c r="N128" s="135"/>
      <c r="O128" s="135"/>
      <c r="P128" s="135"/>
      <c r="Q128" s="135"/>
      <c r="R128" s="135"/>
      <c r="S128" s="135"/>
      <c r="T128" s="135"/>
      <c r="U128" s="135"/>
      <c r="V128" s="135"/>
      <c r="W128" s="135"/>
      <c r="X128" s="135"/>
    </row>
    <row r="129" s="936" customFormat="1" ht="12" spans="1:24">
      <c r="A129" s="128" t="s">
        <v>241</v>
      </c>
      <c r="B129" s="1030">
        <f t="shared" si="65"/>
        <v>0</v>
      </c>
      <c r="C129" s="1031">
        <f t="shared" si="64"/>
        <v>0</v>
      </c>
      <c r="D129" s="390">
        <f>G104</f>
        <v>0</v>
      </c>
      <c r="E129" s="390">
        <f>J104</f>
        <v>0</v>
      </c>
      <c r="F129" s="390">
        <f>M104</f>
        <v>0</v>
      </c>
      <c r="G129" s="390">
        <f>P104</f>
        <v>0</v>
      </c>
      <c r="H129" s="390">
        <f>S104</f>
        <v>0</v>
      </c>
      <c r="I129" s="135"/>
      <c r="J129" s="135"/>
      <c r="K129" s="135"/>
      <c r="L129" s="135"/>
      <c r="M129" s="135"/>
      <c r="N129" s="135"/>
      <c r="O129" s="135"/>
      <c r="P129" s="135"/>
      <c r="Q129" s="135"/>
      <c r="R129" s="135"/>
      <c r="S129" s="135"/>
      <c r="T129" s="135"/>
      <c r="U129" s="135"/>
      <c r="V129" s="135"/>
      <c r="W129" s="135"/>
      <c r="X129" s="135"/>
    </row>
    <row r="130" s="135" customFormat="1" ht="12" spans="1:8">
      <c r="A130" s="118" t="s">
        <v>242</v>
      </c>
      <c r="B130" s="1030">
        <f>B19+B41+B67-B69+B96</f>
        <v>0</v>
      </c>
      <c r="C130" s="1031">
        <f t="shared" si="64"/>
        <v>0</v>
      </c>
      <c r="D130" s="390">
        <f>G19+G41+G67-G69+G96</f>
        <v>0</v>
      </c>
      <c r="E130" s="390">
        <f>J19+J41+J67-J69+J96</f>
        <v>0</v>
      </c>
      <c r="F130" s="390">
        <f>M19+M41+M67-M69+M96</f>
        <v>0</v>
      </c>
      <c r="G130" s="390">
        <f>P19+P41+P67-P69+P96</f>
        <v>0</v>
      </c>
      <c r="H130" s="390">
        <f>S19+S41+S67-S69+S96</f>
        <v>0</v>
      </c>
    </row>
    <row r="131" s="135" customFormat="1" ht="12.75" spans="1:8">
      <c r="A131" s="779" t="s">
        <v>228</v>
      </c>
      <c r="B131" s="1050">
        <f>B113</f>
        <v>0</v>
      </c>
      <c r="C131" s="1051">
        <f>IFERROR(B131/$C$7,0)</f>
        <v>0</v>
      </c>
      <c r="D131" s="401">
        <f>G113</f>
        <v>0</v>
      </c>
      <c r="E131" s="401">
        <f>K113</f>
        <v>0</v>
      </c>
      <c r="F131" s="1096"/>
      <c r="G131" s="1096"/>
      <c r="H131" s="1097"/>
    </row>
    <row r="132" s="135" customFormat="1" ht="12.75" spans="1:8">
      <c r="A132" s="1052" t="s">
        <v>243</v>
      </c>
      <c r="B132" s="1053">
        <f>B121+B25</f>
        <v>0</v>
      </c>
      <c r="C132" s="1054">
        <f>IFERROR(B132/($C$178-$D$178-$E$178),0)</f>
        <v>0</v>
      </c>
      <c r="D132" s="398">
        <f>G121+G25</f>
        <v>0</v>
      </c>
      <c r="E132" s="1098"/>
      <c r="F132" s="1098"/>
      <c r="G132" s="1098"/>
      <c r="H132" s="1097"/>
    </row>
    <row r="133" s="135" customFormat="1" ht="12.75" spans="1:8">
      <c r="A133" s="1055" t="s">
        <v>244</v>
      </c>
      <c r="B133" s="1056"/>
      <c r="C133" s="1057"/>
      <c r="D133" s="1057"/>
      <c r="E133" s="1057"/>
      <c r="F133" s="1057"/>
      <c r="G133" s="1057"/>
      <c r="H133" s="1099"/>
    </row>
    <row r="134" s="135" customFormat="1" ht="12" spans="1:6">
      <c r="A134" s="1058"/>
      <c r="B134" s="1059"/>
      <c r="C134" s="1060"/>
      <c r="D134" s="1060"/>
      <c r="E134" s="1060"/>
      <c r="F134" s="1059"/>
    </row>
    <row r="135" s="135" customFormat="1" ht="12" spans="1:6">
      <c r="A135" s="1058"/>
      <c r="B135" s="1059"/>
      <c r="C135" s="1060"/>
      <c r="D135" s="1060"/>
      <c r="E135" s="1060"/>
      <c r="F135" s="1059"/>
    </row>
    <row r="136" s="68" customFormat="1" ht="12" spans="1:10">
      <c r="A136" s="32" t="s">
        <v>77</v>
      </c>
      <c r="B136" s="1061"/>
      <c r="C136" s="1060"/>
      <c r="D136" s="1060"/>
      <c r="E136" s="1060"/>
      <c r="F136" s="1061"/>
      <c r="J136" s="1102"/>
    </row>
    <row r="137" s="135" customFormat="1" ht="12.75" spans="1:10">
      <c r="A137" s="298" t="s">
        <v>230</v>
      </c>
      <c r="B137" s="298"/>
      <c r="C137" s="298"/>
      <c r="D137" s="716"/>
      <c r="J137" s="716" t="s">
        <v>112</v>
      </c>
    </row>
    <row r="138" s="68" customFormat="1" ht="12.75" spans="1:10">
      <c r="A138" s="1062"/>
      <c r="B138" s="1063" t="s">
        <v>245</v>
      </c>
      <c r="C138" s="1064" t="s">
        <v>246</v>
      </c>
      <c r="D138" s="1064" t="s">
        <v>247</v>
      </c>
      <c r="E138" s="1064" t="s">
        <v>248</v>
      </c>
      <c r="F138" s="1064" t="s">
        <v>249</v>
      </c>
      <c r="G138" s="1064" t="s">
        <v>250</v>
      </c>
      <c r="H138" s="1064" t="s">
        <v>251</v>
      </c>
      <c r="I138" s="1064" t="s">
        <v>252</v>
      </c>
      <c r="J138" s="1103" t="s">
        <v>253</v>
      </c>
    </row>
    <row r="139" s="27" customFormat="1" ht="12.75" spans="1:10">
      <c r="A139" s="1065" t="s">
        <v>254</v>
      </c>
      <c r="B139" s="1066">
        <f t="shared" ref="B139:J139" si="66">B149+B150</f>
        <v>0</v>
      </c>
      <c r="C139" s="1067">
        <f t="shared" si="66"/>
        <v>0</v>
      </c>
      <c r="D139" s="1067">
        <f t="shared" si="66"/>
        <v>0</v>
      </c>
      <c r="E139" s="1067">
        <f t="shared" si="66"/>
        <v>0</v>
      </c>
      <c r="F139" s="1067">
        <f t="shared" si="66"/>
        <v>0</v>
      </c>
      <c r="G139" s="1067">
        <f t="shared" si="66"/>
        <v>0</v>
      </c>
      <c r="H139" s="1067">
        <f t="shared" si="66"/>
        <v>0</v>
      </c>
      <c r="I139" s="1067">
        <f t="shared" si="66"/>
        <v>0</v>
      </c>
      <c r="J139" s="1104">
        <f t="shared" si="66"/>
        <v>0</v>
      </c>
    </row>
    <row r="140" s="68" customFormat="1" ht="12" spans="1:10">
      <c r="A140" s="736" t="s">
        <v>255</v>
      </c>
      <c r="B140" s="1068"/>
      <c r="C140" s="1069"/>
      <c r="D140" s="1069"/>
      <c r="E140" s="1069"/>
      <c r="F140" s="1069"/>
      <c r="G140" s="1069"/>
      <c r="H140" s="1069"/>
      <c r="I140" s="1105"/>
      <c r="J140" s="1104">
        <f t="shared" ref="J140:J150" si="67">SUM(B140:I140)</f>
        <v>0</v>
      </c>
    </row>
    <row r="141" s="68" customFormat="1" ht="12" spans="1:10">
      <c r="A141" s="739" t="s">
        <v>256</v>
      </c>
      <c r="B141" s="1070"/>
      <c r="C141" s="1071"/>
      <c r="D141" s="1071"/>
      <c r="E141" s="1071"/>
      <c r="F141" s="1071"/>
      <c r="G141" s="1071"/>
      <c r="H141" s="1071"/>
      <c r="I141" s="1106"/>
      <c r="J141" s="1107">
        <f t="shared" si="67"/>
        <v>0</v>
      </c>
    </row>
    <row r="142" s="68" customFormat="1" ht="12" spans="1:10">
      <c r="A142" s="742" t="s">
        <v>257</v>
      </c>
      <c r="B142" s="1072"/>
      <c r="C142" s="804"/>
      <c r="D142" s="804"/>
      <c r="E142" s="804"/>
      <c r="F142" s="804"/>
      <c r="G142" s="804"/>
      <c r="H142" s="804"/>
      <c r="I142" s="1106"/>
      <c r="J142" s="1107">
        <f t="shared" si="67"/>
        <v>0</v>
      </c>
    </row>
    <row r="143" s="68" customFormat="1" ht="12" spans="1:10">
      <c r="A143" s="745" t="s">
        <v>258</v>
      </c>
      <c r="B143" s="1072"/>
      <c r="C143" s="804"/>
      <c r="D143" s="804"/>
      <c r="E143" s="804"/>
      <c r="F143" s="804"/>
      <c r="G143" s="804"/>
      <c r="H143" s="804"/>
      <c r="I143" s="1106"/>
      <c r="J143" s="1107">
        <f t="shared" si="67"/>
        <v>0</v>
      </c>
    </row>
    <row r="144" s="68" customFormat="1" ht="12" spans="1:10">
      <c r="A144" s="745" t="s">
        <v>259</v>
      </c>
      <c r="B144" s="1072"/>
      <c r="C144" s="804"/>
      <c r="D144" s="804"/>
      <c r="E144" s="804"/>
      <c r="F144" s="804"/>
      <c r="G144" s="804"/>
      <c r="H144" s="804"/>
      <c r="I144" s="1106"/>
      <c r="J144" s="1107">
        <f t="shared" si="67"/>
        <v>0</v>
      </c>
    </row>
    <row r="145" s="68" customFormat="1" ht="12" spans="1:10">
      <c r="A145" s="745" t="s">
        <v>260</v>
      </c>
      <c r="B145" s="1073"/>
      <c r="C145" s="1074"/>
      <c r="D145" s="1074"/>
      <c r="E145" s="1074"/>
      <c r="F145" s="1074"/>
      <c r="G145" s="1074"/>
      <c r="H145" s="1074"/>
      <c r="I145" s="804"/>
      <c r="J145" s="1107">
        <f t="shared" si="67"/>
        <v>0</v>
      </c>
    </row>
    <row r="146" s="68" customFormat="1" ht="12" spans="1:10">
      <c r="A146" s="746" t="s">
        <v>261</v>
      </c>
      <c r="B146" s="1073"/>
      <c r="C146" s="1074"/>
      <c r="D146" s="1074"/>
      <c r="E146" s="1074"/>
      <c r="F146" s="1074"/>
      <c r="G146" s="1074"/>
      <c r="H146" s="1074"/>
      <c r="I146" s="1106"/>
      <c r="J146" s="1107">
        <f t="shared" si="67"/>
        <v>0</v>
      </c>
    </row>
    <row r="147" s="68" customFormat="1" ht="12" spans="1:10">
      <c r="A147" s="746" t="s">
        <v>262</v>
      </c>
      <c r="B147" s="1073"/>
      <c r="C147" s="1074"/>
      <c r="D147" s="1074"/>
      <c r="E147" s="1074"/>
      <c r="F147" s="1074"/>
      <c r="G147" s="1074"/>
      <c r="H147" s="1074"/>
      <c r="I147" s="804"/>
      <c r="J147" s="1107">
        <f t="shared" si="67"/>
        <v>0</v>
      </c>
    </row>
    <row r="148" s="68" customFormat="1" ht="12" spans="1:10">
      <c r="A148" s="745" t="s">
        <v>263</v>
      </c>
      <c r="B148" s="1073"/>
      <c r="C148" s="1074"/>
      <c r="D148" s="1074"/>
      <c r="E148" s="1074"/>
      <c r="F148" s="1074"/>
      <c r="G148" s="1074"/>
      <c r="H148" s="1074"/>
      <c r="I148" s="1108"/>
      <c r="J148" s="1107">
        <f t="shared" si="67"/>
        <v>0</v>
      </c>
    </row>
    <row r="149" s="68" customFormat="1" ht="12.75" spans="1:10">
      <c r="A149" s="130" t="s">
        <v>264</v>
      </c>
      <c r="B149" s="1075">
        <f>SUM(B140:B148)</f>
        <v>0</v>
      </c>
      <c r="C149" s="1075">
        <f t="shared" ref="C149:I149" si="68">SUM(C140:C148)</f>
        <v>0</v>
      </c>
      <c r="D149" s="1075">
        <f t="shared" si="68"/>
        <v>0</v>
      </c>
      <c r="E149" s="1075">
        <f t="shared" si="68"/>
        <v>0</v>
      </c>
      <c r="F149" s="1075">
        <f t="shared" si="68"/>
        <v>0</v>
      </c>
      <c r="G149" s="1075">
        <f t="shared" si="68"/>
        <v>0</v>
      </c>
      <c r="H149" s="1075">
        <f t="shared" si="68"/>
        <v>0</v>
      </c>
      <c r="I149" s="1075">
        <f t="shared" si="68"/>
        <v>0</v>
      </c>
      <c r="J149" s="1109">
        <f t="shared" si="67"/>
        <v>0</v>
      </c>
    </row>
    <row r="150" s="68" customFormat="1" ht="12.75" spans="1:10">
      <c r="A150" s="749" t="s">
        <v>265</v>
      </c>
      <c r="B150" s="1076"/>
      <c r="C150" s="1077"/>
      <c r="D150" s="1077"/>
      <c r="E150" s="1077"/>
      <c r="F150" s="1077"/>
      <c r="G150" s="1077"/>
      <c r="H150" s="1077"/>
      <c r="I150" s="1077"/>
      <c r="J150" s="1110">
        <f t="shared" si="67"/>
        <v>0</v>
      </c>
    </row>
    <row r="151" s="68" customFormat="1" ht="12" spans="1:6">
      <c r="A151" s="1058"/>
      <c r="B151" s="1061"/>
      <c r="C151" s="1060"/>
      <c r="D151" s="1060"/>
      <c r="E151" s="1060"/>
      <c r="F151" s="1061"/>
    </row>
    <row r="152" s="68" customFormat="1" ht="12" spans="1:6">
      <c r="A152" s="1058"/>
      <c r="B152" s="1061"/>
      <c r="C152" s="1060"/>
      <c r="D152" s="1060"/>
      <c r="E152" s="1060"/>
      <c r="F152" s="1061"/>
    </row>
    <row r="153" s="135" customFormat="1" ht="12" spans="1:4">
      <c r="A153" s="32" t="s">
        <v>78</v>
      </c>
      <c r="D153" s="716"/>
    </row>
    <row r="154" s="135" customFormat="1" ht="12.75" spans="1:4">
      <c r="A154" s="298" t="s">
        <v>230</v>
      </c>
      <c r="B154" s="298"/>
      <c r="C154" s="298"/>
      <c r="D154" s="716" t="s">
        <v>112</v>
      </c>
    </row>
    <row r="155" s="135" customFormat="1" ht="24.75" spans="1:4">
      <c r="A155" s="770"/>
      <c r="B155" s="1078"/>
      <c r="C155" s="1079" t="s">
        <v>266</v>
      </c>
      <c r="D155" s="772" t="s">
        <v>267</v>
      </c>
    </row>
    <row r="156" s="135" customFormat="1" ht="12" spans="1:4">
      <c r="A156" s="839" t="s">
        <v>268</v>
      </c>
      <c r="B156" s="300" t="s">
        <v>269</v>
      </c>
      <c r="C156" s="1080"/>
      <c r="D156" s="1081"/>
    </row>
    <row r="157" s="135" customFormat="1" ht="12.75" spans="1:4">
      <c r="A157" s="1082"/>
      <c r="B157" s="735" t="s">
        <v>270</v>
      </c>
      <c r="C157" s="1083"/>
      <c r="D157" s="1084"/>
    </row>
    <row r="158" s="135" customFormat="1" ht="12" spans="1:4">
      <c r="A158" s="839" t="s">
        <v>271</v>
      </c>
      <c r="B158" s="300" t="s">
        <v>269</v>
      </c>
      <c r="C158" s="1080"/>
      <c r="D158" s="1081"/>
    </row>
    <row r="159" s="135" customFormat="1" ht="12.75" spans="1:4">
      <c r="A159" s="1082"/>
      <c r="B159" s="735" t="s">
        <v>272</v>
      </c>
      <c r="C159" s="1083"/>
      <c r="D159" s="1084"/>
    </row>
    <row r="160" s="135" customFormat="1" ht="12" spans="1:4">
      <c r="A160" s="1023" t="s">
        <v>273</v>
      </c>
      <c r="B160" s="1085" t="s">
        <v>269</v>
      </c>
      <c r="C160" s="1080"/>
      <c r="D160" s="1081"/>
    </row>
    <row r="161" s="135" customFormat="1" ht="12.75" spans="1:4">
      <c r="A161" s="1023"/>
      <c r="B161" s="735" t="s">
        <v>274</v>
      </c>
      <c r="C161" s="1083"/>
      <c r="D161" s="1084"/>
    </row>
    <row r="162" s="135" customFormat="1" ht="12" spans="1:4">
      <c r="A162" s="839" t="s">
        <v>275</v>
      </c>
      <c r="B162" s="300" t="s">
        <v>269</v>
      </c>
      <c r="C162" s="741"/>
      <c r="D162" s="810"/>
    </row>
    <row r="163" s="135" customFormat="1" ht="12.75" spans="1:4">
      <c r="A163" s="1082"/>
      <c r="B163" s="735" t="s">
        <v>276</v>
      </c>
      <c r="C163" s="1083"/>
      <c r="D163" s="1084"/>
    </row>
    <row r="164" s="135" customFormat="1" ht="12" spans="1:4">
      <c r="A164" s="32" t="s">
        <v>277</v>
      </c>
      <c r="B164" s="32"/>
      <c r="C164" s="32"/>
      <c r="D164" s="32"/>
    </row>
    <row r="165" s="135" customFormat="1" ht="12" spans="1:1">
      <c r="A165" s="1086"/>
    </row>
    <row r="166" s="135" customFormat="1" ht="12"/>
    <row r="167" s="135" customFormat="1" ht="12" spans="1:1">
      <c r="A167" s="32" t="s">
        <v>79</v>
      </c>
    </row>
    <row r="168" s="135" customFormat="1" ht="12.75" spans="1:4">
      <c r="A168" s="32" t="s">
        <v>230</v>
      </c>
      <c r="B168" s="837"/>
      <c r="C168" s="837"/>
      <c r="D168" s="716" t="s">
        <v>112</v>
      </c>
    </row>
    <row r="169" s="135" customFormat="1" ht="12" spans="1:4">
      <c r="A169" s="1087"/>
      <c r="B169" s="376" t="s">
        <v>278</v>
      </c>
      <c r="C169" s="376" t="s">
        <v>279</v>
      </c>
      <c r="D169" s="676" t="s">
        <v>280</v>
      </c>
    </row>
    <row r="170" s="135" customFormat="1" ht="12" spans="1:4">
      <c r="A170" s="1088"/>
      <c r="B170" s="1089" t="s">
        <v>281</v>
      </c>
      <c r="C170" s="1089" t="s">
        <v>282</v>
      </c>
      <c r="D170" s="1090" t="s">
        <v>283</v>
      </c>
    </row>
    <row r="171" s="135" customFormat="1" ht="12.75" spans="1:4">
      <c r="A171" s="735" t="s">
        <v>284</v>
      </c>
      <c r="B171" s="1091"/>
      <c r="C171" s="1083"/>
      <c r="D171" s="1092">
        <f>B171-C171</f>
        <v>0</v>
      </c>
    </row>
    <row r="172" s="135" customFormat="1" ht="12" spans="1:1">
      <c r="A172" s="1058"/>
    </row>
    <row r="173" s="135" customFormat="1" ht="12"/>
    <row r="174" s="135" customFormat="1" ht="12" spans="1:1">
      <c r="A174" s="32" t="s">
        <v>80</v>
      </c>
    </row>
    <row r="175" s="135" customFormat="1" ht="12.75" spans="1:5">
      <c r="A175" s="32" t="s">
        <v>230</v>
      </c>
      <c r="B175" s="837"/>
      <c r="C175" s="837"/>
      <c r="D175" s="837"/>
      <c r="E175" s="716" t="s">
        <v>112</v>
      </c>
    </row>
    <row r="176" s="135" customFormat="1" ht="12" spans="1:5">
      <c r="A176" s="1087"/>
      <c r="B176" s="376" t="s">
        <v>285</v>
      </c>
      <c r="C176" s="376" t="s">
        <v>286</v>
      </c>
      <c r="D176" s="376" t="s">
        <v>287</v>
      </c>
      <c r="E176" s="676" t="s">
        <v>288</v>
      </c>
    </row>
    <row r="177" s="135" customFormat="1" ht="12" spans="1:5">
      <c r="A177" s="1088"/>
      <c r="B177" s="1089" t="s">
        <v>281</v>
      </c>
      <c r="C177" s="1089" t="s">
        <v>282</v>
      </c>
      <c r="D177" s="1089" t="s">
        <v>289</v>
      </c>
      <c r="E177" s="1090" t="s">
        <v>290</v>
      </c>
    </row>
    <row r="178" s="135" customFormat="1" ht="12" spans="1:5">
      <c r="A178" s="599" t="s">
        <v>131</v>
      </c>
      <c r="B178" s="744"/>
      <c r="C178" s="437">
        <f>$C$6</f>
        <v>0</v>
      </c>
      <c r="D178" s="744"/>
      <c r="E178" s="812"/>
    </row>
    <row r="179" s="135" customFormat="1" ht="12" spans="1:5">
      <c r="A179" s="916" t="s">
        <v>291</v>
      </c>
      <c r="B179" s="1093">
        <f>IFERROR(B178/($C$178-$D$178-$E$178),0)</f>
        <v>0</v>
      </c>
      <c r="C179" s="1093"/>
      <c r="D179" s="1093"/>
      <c r="E179" s="1100"/>
    </row>
    <row r="180" s="135" customFormat="1" ht="12.75" spans="1:5">
      <c r="A180" s="1094" t="s">
        <v>292</v>
      </c>
      <c r="B180" s="1095"/>
      <c r="C180" s="1095"/>
      <c r="D180" s="1095"/>
      <c r="E180" s="1101"/>
    </row>
  </sheetData>
  <sheetProtection formatCells="0" formatColumns="0" formatRows="0"/>
  <mergeCells count="25">
    <mergeCell ref="A1:J1"/>
    <mergeCell ref="B15:F15"/>
    <mergeCell ref="G15:I15"/>
    <mergeCell ref="J15:L15"/>
    <mergeCell ref="M15:O15"/>
    <mergeCell ref="P15:R15"/>
    <mergeCell ref="S15:U15"/>
    <mergeCell ref="V15:X15"/>
    <mergeCell ref="B133:H133"/>
    <mergeCell ref="B179:E179"/>
    <mergeCell ref="B180:E180"/>
    <mergeCell ref="A4:A5"/>
    <mergeCell ref="A15:A16"/>
    <mergeCell ref="A119:A120"/>
    <mergeCell ref="A156:A157"/>
    <mergeCell ref="A158:A159"/>
    <mergeCell ref="A160:A161"/>
    <mergeCell ref="A162:A163"/>
    <mergeCell ref="A169:A170"/>
    <mergeCell ref="A176:A177"/>
    <mergeCell ref="B4:B5"/>
    <mergeCell ref="B119:B120"/>
    <mergeCell ref="C4:C5"/>
    <mergeCell ref="C119:C120"/>
    <mergeCell ref="D4:D5"/>
  </mergeCells>
  <dataValidations count="4">
    <dataValidation type="decimal" operator="between" allowBlank="1" showInputMessage="1" showErrorMessage="1" sqref="C157:D157 C159:D159 C161:D161 C163:D163">
      <formula1>0</formula1>
      <formula2>1</formula2>
    </dataValidation>
    <dataValidation showInputMessage="1" showErrorMessage="1" sqref="B2"/>
    <dataValidation type="decimal" operator="greaterThanOrEqual" allowBlank="1" showInputMessage="1" showErrorMessage="1" sqref="B107:C107 E107:H107 J107:K107 M107:N107 P107:Q107 S107:T107 C156:D156 C158:D158 C160:D160 C162:D162">
      <formula1>0</formula1>
    </dataValidation>
    <dataValidation type="list" allowBlank="1" showInputMessage="1" showErrorMessage="1" sqref="B14">
      <formula1>"是,否"</formula1>
    </dataValidation>
  </dataValidations>
  <printOptions horizontalCentered="1" gridLines="1"/>
  <pageMargins left="0.707638888888889" right="0.707638888888889" top="0.747916666666667" bottom="0.747916666666667" header="0.313888888888889" footer="0.313888888888889"/>
  <pageSetup paperSize="9" scale="33" fitToHeight="0" orientation="landscape"/>
  <headerFooter>
    <oddFooter>&amp;C第 &amp;P 页，共 &amp;N 页</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pageSetUpPr fitToPage="1"/>
  </sheetPr>
  <dimension ref="A1:BD133"/>
  <sheetViews>
    <sheetView showGridLines="0" view="pageBreakPreview" zoomScaleNormal="90" topLeftCell="A40" workbookViewId="0">
      <selection activeCell="B77" sqref="B77"/>
    </sheetView>
  </sheetViews>
  <sheetFormatPr defaultColWidth="9" defaultRowHeight="13.5"/>
  <cols>
    <col min="1" max="1" width="10.6666666666667" customWidth="1"/>
    <col min="2" max="2" width="61.8333333333333" customWidth="1"/>
    <col min="3" max="3" width="20.5" customWidth="1"/>
    <col min="4" max="13" width="16" customWidth="1"/>
    <col min="14" max="14" width="16.8333333333333" customWidth="1"/>
    <col min="15" max="15" width="11.8333333333333" customWidth="1"/>
    <col min="16" max="16" width="30.6666666666667" style="68" customWidth="1"/>
    <col min="17" max="20" width="9" style="68"/>
    <col min="21" max="21" width="12" style="68" customWidth="1"/>
    <col min="22" max="22" width="30.6666666666667" style="68" customWidth="1"/>
    <col min="23" max="16384" width="9" style="68"/>
  </cols>
  <sheetData>
    <row r="1" ht="22.5" spans="1:15">
      <c r="A1" s="297" t="s">
        <v>81</v>
      </c>
      <c r="B1" s="297"/>
      <c r="C1" s="297"/>
      <c r="D1" s="297"/>
      <c r="E1" s="297"/>
      <c r="F1" s="297"/>
      <c r="G1" s="297"/>
      <c r="H1" s="297"/>
      <c r="I1" s="297"/>
      <c r="J1" s="297"/>
      <c r="K1" s="297"/>
      <c r="L1" s="297"/>
      <c r="M1" s="297"/>
      <c r="N1" s="68"/>
      <c r="O1" s="68"/>
    </row>
    <row r="2" ht="21" customHeight="1" spans="1:15">
      <c r="A2" s="298" t="str">
        <f>'表1-1 资产配置状况'!A2</f>
        <v>公司名称：</v>
      </c>
      <c r="B2" s="68"/>
      <c r="C2" s="68"/>
      <c r="E2" s="299" t="str">
        <f>'表1-1 资产配置状况'!B2</f>
        <v>//</v>
      </c>
      <c r="F2" s="78"/>
      <c r="H2" s="78"/>
      <c r="I2" s="78"/>
      <c r="J2" s="68"/>
      <c r="K2" s="68"/>
      <c r="L2" s="68"/>
      <c r="M2" s="68"/>
      <c r="N2" s="68"/>
      <c r="O2" s="68"/>
    </row>
    <row r="3" spans="1:15">
      <c r="A3" s="298" t="s">
        <v>82</v>
      </c>
      <c r="B3" s="68"/>
      <c r="C3" s="68"/>
      <c r="D3" s="68"/>
      <c r="E3" s="68"/>
      <c r="F3" s="68"/>
      <c r="G3" s="68"/>
      <c r="H3" s="68"/>
      <c r="I3" s="68"/>
      <c r="K3" s="68"/>
      <c r="L3" s="68"/>
      <c r="M3" s="68"/>
      <c r="N3" s="68"/>
      <c r="O3" s="68"/>
    </row>
    <row r="4" ht="14.25" spans="1:15">
      <c r="A4" s="729" t="s">
        <v>230</v>
      </c>
      <c r="B4" s="592"/>
      <c r="C4" s="661"/>
      <c r="D4" s="661"/>
      <c r="E4" s="661"/>
      <c r="F4" s="661"/>
      <c r="G4" s="661"/>
      <c r="H4" s="661"/>
      <c r="I4" s="661"/>
      <c r="J4" s="338" t="s">
        <v>112</v>
      </c>
      <c r="K4" s="68"/>
      <c r="L4" s="68"/>
      <c r="M4" s="68"/>
      <c r="N4" s="68"/>
      <c r="O4" s="68"/>
    </row>
    <row r="5" spans="1:15">
      <c r="A5" s="730"/>
      <c r="B5" s="731"/>
      <c r="C5" s="732" t="s">
        <v>293</v>
      </c>
      <c r="D5" s="378"/>
      <c r="E5" s="378"/>
      <c r="F5" s="378"/>
      <c r="G5" s="378"/>
      <c r="H5" s="378"/>
      <c r="I5" s="448"/>
      <c r="J5" s="806" t="s">
        <v>294</v>
      </c>
      <c r="K5" s="68"/>
      <c r="L5" s="68"/>
      <c r="M5" s="68"/>
      <c r="N5" s="68"/>
      <c r="O5" s="68"/>
    </row>
    <row r="6" ht="14.25" spans="1:15">
      <c r="A6" s="733"/>
      <c r="B6" s="734"/>
      <c r="C6" s="735" t="s">
        <v>295</v>
      </c>
      <c r="D6" s="380" t="s">
        <v>296</v>
      </c>
      <c r="E6" s="380" t="s">
        <v>297</v>
      </c>
      <c r="F6" s="380" t="s">
        <v>298</v>
      </c>
      <c r="G6" s="380" t="s">
        <v>299</v>
      </c>
      <c r="H6" s="380" t="s">
        <v>300</v>
      </c>
      <c r="I6" s="450" t="s">
        <v>301</v>
      </c>
      <c r="J6" s="807"/>
      <c r="K6" s="68"/>
      <c r="L6" s="68"/>
      <c r="M6" s="68"/>
      <c r="N6" s="68"/>
      <c r="O6" s="68"/>
    </row>
    <row r="7" spans="1:15">
      <c r="A7" s="375" t="s">
        <v>302</v>
      </c>
      <c r="B7" s="736" t="s">
        <v>255</v>
      </c>
      <c r="C7" s="737"/>
      <c r="D7" s="738"/>
      <c r="E7" s="738"/>
      <c r="F7" s="738"/>
      <c r="G7" s="738"/>
      <c r="H7" s="738"/>
      <c r="I7" s="808"/>
      <c r="J7" s="809">
        <f t="shared" ref="J7:J17" si="0">SUM(C7:I7)</f>
        <v>0</v>
      </c>
      <c r="K7" s="68"/>
      <c r="L7" s="68"/>
      <c r="M7" s="68"/>
      <c r="N7" s="68"/>
      <c r="O7" s="68"/>
    </row>
    <row r="8" spans="1:15">
      <c r="A8" s="409"/>
      <c r="B8" s="739" t="s">
        <v>256</v>
      </c>
      <c r="C8" s="740"/>
      <c r="D8" s="741"/>
      <c r="E8" s="741"/>
      <c r="F8" s="741"/>
      <c r="G8" s="741"/>
      <c r="H8" s="741"/>
      <c r="I8" s="810"/>
      <c r="J8" s="811">
        <f t="shared" si="0"/>
        <v>0</v>
      </c>
      <c r="K8" s="68"/>
      <c r="L8" s="68"/>
      <c r="M8" s="68"/>
      <c r="N8" s="68"/>
      <c r="O8" s="68"/>
    </row>
    <row r="9" spans="1:15">
      <c r="A9" s="409"/>
      <c r="B9" s="742" t="s">
        <v>257</v>
      </c>
      <c r="C9" s="743"/>
      <c r="D9" s="744"/>
      <c r="E9" s="744"/>
      <c r="F9" s="744"/>
      <c r="G9" s="744"/>
      <c r="H9" s="744"/>
      <c r="I9" s="812"/>
      <c r="J9" s="811">
        <f t="shared" si="0"/>
        <v>0</v>
      </c>
      <c r="K9" s="68"/>
      <c r="L9" s="68"/>
      <c r="M9" s="68"/>
      <c r="N9" s="68"/>
      <c r="O9" s="68"/>
    </row>
    <row r="10" spans="1:15">
      <c r="A10" s="409"/>
      <c r="B10" s="745" t="s">
        <v>258</v>
      </c>
      <c r="C10" s="743"/>
      <c r="D10" s="744"/>
      <c r="E10" s="744"/>
      <c r="F10" s="744"/>
      <c r="G10" s="744"/>
      <c r="H10" s="744"/>
      <c r="I10" s="812"/>
      <c r="J10" s="811">
        <f t="shared" si="0"/>
        <v>0</v>
      </c>
      <c r="K10" s="68"/>
      <c r="L10" s="68"/>
      <c r="M10" s="68"/>
      <c r="N10" s="68"/>
      <c r="O10" s="68"/>
    </row>
    <row r="11" spans="1:15">
      <c r="A11" s="409"/>
      <c r="B11" s="745" t="s">
        <v>259</v>
      </c>
      <c r="C11" s="743"/>
      <c r="D11" s="744"/>
      <c r="E11" s="744"/>
      <c r="F11" s="744"/>
      <c r="G11" s="744"/>
      <c r="H11" s="744"/>
      <c r="I11" s="812"/>
      <c r="J11" s="811">
        <f t="shared" si="0"/>
        <v>0</v>
      </c>
      <c r="K11" s="68"/>
      <c r="L11" s="68"/>
      <c r="M11" s="68"/>
      <c r="N11" s="68"/>
      <c r="O11" s="68"/>
    </row>
    <row r="12" spans="1:15">
      <c r="A12" s="409"/>
      <c r="B12" s="745" t="s">
        <v>260</v>
      </c>
      <c r="C12" s="743"/>
      <c r="D12" s="744"/>
      <c r="E12" s="744"/>
      <c r="F12" s="744"/>
      <c r="G12" s="744"/>
      <c r="H12" s="744"/>
      <c r="I12" s="812"/>
      <c r="J12" s="811">
        <f t="shared" si="0"/>
        <v>0</v>
      </c>
      <c r="K12" s="68"/>
      <c r="L12" s="68"/>
      <c r="M12" s="68"/>
      <c r="N12" s="68"/>
      <c r="O12" s="68"/>
    </row>
    <row r="13" spans="1:15">
      <c r="A13" s="409"/>
      <c r="B13" s="746" t="s">
        <v>261</v>
      </c>
      <c r="C13" s="747"/>
      <c r="D13" s="748"/>
      <c r="E13" s="748"/>
      <c r="F13" s="748"/>
      <c r="G13" s="748"/>
      <c r="H13" s="748"/>
      <c r="I13" s="813"/>
      <c r="J13" s="811">
        <f t="shared" si="0"/>
        <v>0</v>
      </c>
      <c r="L13" s="68"/>
      <c r="M13" s="68"/>
      <c r="N13" s="68"/>
      <c r="O13" s="68"/>
    </row>
    <row r="14" spans="1:15">
      <c r="A14" s="409"/>
      <c r="B14" s="746" t="s">
        <v>262</v>
      </c>
      <c r="C14" s="743"/>
      <c r="D14" s="744"/>
      <c r="E14" s="744"/>
      <c r="F14" s="744"/>
      <c r="G14" s="744"/>
      <c r="H14" s="744"/>
      <c r="I14" s="812"/>
      <c r="J14" s="811">
        <f t="shared" si="0"/>
        <v>0</v>
      </c>
      <c r="K14" s="68"/>
      <c r="L14" s="68"/>
      <c r="M14" s="68"/>
      <c r="N14" s="68"/>
      <c r="O14" s="68"/>
    </row>
    <row r="15" spans="1:15">
      <c r="A15" s="409"/>
      <c r="B15" s="745" t="s">
        <v>263</v>
      </c>
      <c r="C15" s="743"/>
      <c r="D15" s="744"/>
      <c r="E15" s="744"/>
      <c r="F15" s="744"/>
      <c r="G15" s="744"/>
      <c r="H15" s="744"/>
      <c r="I15" s="812"/>
      <c r="J15" s="811">
        <f t="shared" si="0"/>
        <v>0</v>
      </c>
      <c r="K15" s="68"/>
      <c r="L15" s="68"/>
      <c r="M15" s="68"/>
      <c r="N15" s="68"/>
      <c r="O15" s="68"/>
    </row>
    <row r="16" ht="14.25" spans="1:15">
      <c r="A16" s="409"/>
      <c r="B16" s="749" t="s">
        <v>264</v>
      </c>
      <c r="C16" s="750">
        <f t="shared" ref="C16:I16" si="1">SUM(C7:C15)</f>
        <v>0</v>
      </c>
      <c r="D16" s="751">
        <f t="shared" si="1"/>
        <v>0</v>
      </c>
      <c r="E16" s="751">
        <f t="shared" si="1"/>
        <v>0</v>
      </c>
      <c r="F16" s="751">
        <f t="shared" si="1"/>
        <v>0</v>
      </c>
      <c r="G16" s="751">
        <f t="shared" si="1"/>
        <v>0</v>
      </c>
      <c r="H16" s="751">
        <f t="shared" si="1"/>
        <v>0</v>
      </c>
      <c r="I16" s="814">
        <f t="shared" si="1"/>
        <v>0</v>
      </c>
      <c r="J16" s="815">
        <f t="shared" si="0"/>
        <v>0</v>
      </c>
      <c r="K16" s="68"/>
      <c r="L16" s="68"/>
      <c r="M16" s="68"/>
      <c r="N16" s="68"/>
      <c r="O16" s="68"/>
    </row>
    <row r="17" ht="14.25" spans="1:15">
      <c r="A17" s="409"/>
      <c r="B17" s="749" t="s">
        <v>265</v>
      </c>
      <c r="C17" s="752"/>
      <c r="D17" s="753"/>
      <c r="E17" s="753"/>
      <c r="F17" s="753"/>
      <c r="G17" s="753"/>
      <c r="H17" s="753"/>
      <c r="I17" s="816"/>
      <c r="J17" s="817">
        <f t="shared" si="0"/>
        <v>0</v>
      </c>
      <c r="K17" s="68"/>
      <c r="L17" s="68"/>
      <c r="M17" s="68"/>
      <c r="N17" s="68"/>
      <c r="O17" s="68"/>
    </row>
    <row r="18" spans="1:15">
      <c r="A18" s="375" t="s">
        <v>303</v>
      </c>
      <c r="B18" s="754" t="s">
        <v>255</v>
      </c>
      <c r="C18" s="755">
        <f t="shared" ref="C18:I19" si="2">IF($J7=0,0,C7/$J7)</f>
        <v>0</v>
      </c>
      <c r="D18" s="756">
        <f t="shared" si="2"/>
        <v>0</v>
      </c>
      <c r="E18" s="756">
        <f t="shared" si="2"/>
        <v>0</v>
      </c>
      <c r="F18" s="756">
        <f t="shared" si="2"/>
        <v>0</v>
      </c>
      <c r="G18" s="756">
        <f t="shared" si="2"/>
        <v>0</v>
      </c>
      <c r="H18" s="756">
        <f t="shared" si="2"/>
        <v>0</v>
      </c>
      <c r="I18" s="818">
        <f t="shared" si="2"/>
        <v>0</v>
      </c>
      <c r="J18" s="819"/>
      <c r="K18" s="68"/>
      <c r="L18" s="68"/>
      <c r="M18" s="68"/>
      <c r="N18" s="68"/>
      <c r="O18" s="68"/>
    </row>
    <row r="19" spans="1:15">
      <c r="A19" s="409"/>
      <c r="B19" s="742" t="s">
        <v>256</v>
      </c>
      <c r="C19" s="757">
        <f t="shared" si="2"/>
        <v>0</v>
      </c>
      <c r="D19" s="758">
        <f t="shared" si="2"/>
        <v>0</v>
      </c>
      <c r="E19" s="758">
        <f t="shared" si="2"/>
        <v>0</v>
      </c>
      <c r="F19" s="758">
        <f t="shared" si="2"/>
        <v>0</v>
      </c>
      <c r="G19" s="758">
        <f t="shared" si="2"/>
        <v>0</v>
      </c>
      <c r="H19" s="758">
        <f t="shared" si="2"/>
        <v>0</v>
      </c>
      <c r="I19" s="820">
        <f t="shared" si="2"/>
        <v>0</v>
      </c>
      <c r="J19" s="821"/>
      <c r="K19" s="68"/>
      <c r="L19" s="68"/>
      <c r="M19" s="68"/>
      <c r="N19" s="68"/>
      <c r="O19" s="68"/>
    </row>
    <row r="20" spans="1:15">
      <c r="A20" s="409"/>
      <c r="B20" s="742" t="s">
        <v>257</v>
      </c>
      <c r="C20" s="757">
        <f t="shared" ref="C20:I20" si="3">IF($J9=0,0,C9/$J9)</f>
        <v>0</v>
      </c>
      <c r="D20" s="758">
        <f t="shared" si="3"/>
        <v>0</v>
      </c>
      <c r="E20" s="758">
        <f t="shared" si="3"/>
        <v>0</v>
      </c>
      <c r="F20" s="758">
        <f t="shared" si="3"/>
        <v>0</v>
      </c>
      <c r="G20" s="758">
        <f t="shared" si="3"/>
        <v>0</v>
      </c>
      <c r="H20" s="758">
        <f t="shared" si="3"/>
        <v>0</v>
      </c>
      <c r="I20" s="820">
        <f t="shared" si="3"/>
        <v>0</v>
      </c>
      <c r="J20" s="821"/>
      <c r="K20" s="68"/>
      <c r="L20" s="68"/>
      <c r="M20" s="68"/>
      <c r="N20" s="68"/>
      <c r="O20" s="68"/>
    </row>
    <row r="21" spans="1:15">
      <c r="A21" s="409"/>
      <c r="B21" s="745" t="s">
        <v>258</v>
      </c>
      <c r="C21" s="757">
        <f t="shared" ref="C21:I22" si="4">IF($J10=0,0,C10/$J10)</f>
        <v>0</v>
      </c>
      <c r="D21" s="758">
        <f t="shared" si="4"/>
        <v>0</v>
      </c>
      <c r="E21" s="758">
        <f t="shared" si="4"/>
        <v>0</v>
      </c>
      <c r="F21" s="758">
        <f t="shared" si="4"/>
        <v>0</v>
      </c>
      <c r="G21" s="758">
        <f t="shared" si="4"/>
        <v>0</v>
      </c>
      <c r="H21" s="758">
        <f t="shared" si="4"/>
        <v>0</v>
      </c>
      <c r="I21" s="820">
        <f t="shared" si="4"/>
        <v>0</v>
      </c>
      <c r="J21" s="821"/>
      <c r="K21" s="68"/>
      <c r="L21" s="68"/>
      <c r="M21" s="68"/>
      <c r="N21" s="68"/>
      <c r="O21" s="68"/>
    </row>
    <row r="22" spans="1:15">
      <c r="A22" s="409"/>
      <c r="B22" s="745" t="s">
        <v>259</v>
      </c>
      <c r="C22" s="757">
        <f t="shared" si="4"/>
        <v>0</v>
      </c>
      <c r="D22" s="758">
        <f t="shared" si="4"/>
        <v>0</v>
      </c>
      <c r="E22" s="758">
        <f t="shared" si="4"/>
        <v>0</v>
      </c>
      <c r="F22" s="758">
        <f t="shared" si="4"/>
        <v>0</v>
      </c>
      <c r="G22" s="758">
        <f t="shared" si="4"/>
        <v>0</v>
      </c>
      <c r="H22" s="758">
        <f t="shared" si="4"/>
        <v>0</v>
      </c>
      <c r="I22" s="820">
        <f t="shared" si="4"/>
        <v>0</v>
      </c>
      <c r="J22" s="821"/>
      <c r="K22" s="68"/>
      <c r="L22" s="68"/>
      <c r="M22" s="68"/>
      <c r="N22" s="68"/>
      <c r="O22" s="68"/>
    </row>
    <row r="23" spans="1:15">
      <c r="A23" s="409"/>
      <c r="B23" s="745" t="s">
        <v>260</v>
      </c>
      <c r="C23" s="757">
        <f t="shared" ref="C23:I23" si="5">IF($J12=0,0,C12/$J12)</f>
        <v>0</v>
      </c>
      <c r="D23" s="758">
        <f t="shared" si="5"/>
        <v>0</v>
      </c>
      <c r="E23" s="758">
        <f t="shared" si="5"/>
        <v>0</v>
      </c>
      <c r="F23" s="758">
        <f t="shared" si="5"/>
        <v>0</v>
      </c>
      <c r="G23" s="758">
        <f t="shared" si="5"/>
        <v>0</v>
      </c>
      <c r="H23" s="758">
        <f t="shared" si="5"/>
        <v>0</v>
      </c>
      <c r="I23" s="820">
        <f t="shared" si="5"/>
        <v>0</v>
      </c>
      <c r="J23" s="821"/>
      <c r="K23" s="68"/>
      <c r="L23" s="68"/>
      <c r="M23" s="68"/>
      <c r="N23" s="68"/>
      <c r="O23" s="68"/>
    </row>
    <row r="24" spans="1:15">
      <c r="A24" s="409"/>
      <c r="B24" s="746" t="s">
        <v>261</v>
      </c>
      <c r="C24" s="757">
        <f>IF($J13=0,0,C13/$J13)</f>
        <v>0</v>
      </c>
      <c r="D24" s="758">
        <f t="shared" ref="D24:I24" si="6">IF($J13=0,0,D13/$J13)</f>
        <v>0</v>
      </c>
      <c r="E24" s="758">
        <f t="shared" si="6"/>
        <v>0</v>
      </c>
      <c r="F24" s="758">
        <f t="shared" si="6"/>
        <v>0</v>
      </c>
      <c r="G24" s="758">
        <f t="shared" si="6"/>
        <v>0</v>
      </c>
      <c r="H24" s="758">
        <f t="shared" si="6"/>
        <v>0</v>
      </c>
      <c r="I24" s="820">
        <f t="shared" si="6"/>
        <v>0</v>
      </c>
      <c r="J24" s="821"/>
      <c r="K24" s="68"/>
      <c r="L24" s="68"/>
      <c r="M24" s="68"/>
      <c r="N24" s="68"/>
      <c r="O24" s="68"/>
    </row>
    <row r="25" spans="1:15">
      <c r="A25" s="409"/>
      <c r="B25" s="746" t="s">
        <v>262</v>
      </c>
      <c r="C25" s="757">
        <f t="shared" ref="C25:I25" si="7">IF($J14=0,0,C14/$J14)</f>
        <v>0</v>
      </c>
      <c r="D25" s="758">
        <f t="shared" si="7"/>
        <v>0</v>
      </c>
      <c r="E25" s="758">
        <f t="shared" si="7"/>
        <v>0</v>
      </c>
      <c r="F25" s="758">
        <f t="shared" si="7"/>
        <v>0</v>
      </c>
      <c r="G25" s="758">
        <f t="shared" si="7"/>
        <v>0</v>
      </c>
      <c r="H25" s="758">
        <f t="shared" si="7"/>
        <v>0</v>
      </c>
      <c r="I25" s="820">
        <f t="shared" si="7"/>
        <v>0</v>
      </c>
      <c r="J25" s="821"/>
      <c r="K25" s="68"/>
      <c r="L25" s="68"/>
      <c r="M25" s="68"/>
      <c r="N25" s="68"/>
      <c r="O25" s="68"/>
    </row>
    <row r="26" spans="1:15">
      <c r="A26" s="409"/>
      <c r="B26" s="745" t="s">
        <v>263</v>
      </c>
      <c r="C26" s="757">
        <f>IF($J15=0,0,C15/$J15)</f>
        <v>0</v>
      </c>
      <c r="D26" s="758">
        <f t="shared" ref="D26:I26" si="8">IF($J15=0,0,D15/$J15)</f>
        <v>0</v>
      </c>
      <c r="E26" s="758">
        <f t="shared" si="8"/>
        <v>0</v>
      </c>
      <c r="F26" s="758">
        <f t="shared" si="8"/>
        <v>0</v>
      </c>
      <c r="G26" s="758">
        <f t="shared" si="8"/>
        <v>0</v>
      </c>
      <c r="H26" s="758">
        <f t="shared" si="8"/>
        <v>0</v>
      </c>
      <c r="I26" s="820">
        <f t="shared" si="8"/>
        <v>0</v>
      </c>
      <c r="J26" s="821"/>
      <c r="K26" s="68"/>
      <c r="L26" s="68"/>
      <c r="M26" s="68"/>
      <c r="N26" s="68"/>
      <c r="O26" s="68"/>
    </row>
    <row r="27" ht="14.25" spans="1:15">
      <c r="A27" s="409"/>
      <c r="B27" s="130" t="s">
        <v>264</v>
      </c>
      <c r="C27" s="759">
        <f>IF($J16=0,0,C16/$J16)</f>
        <v>0</v>
      </c>
      <c r="D27" s="760">
        <f t="shared" ref="D27:I28" si="9">IF($J16=0,0,D16/$J16)</f>
        <v>0</v>
      </c>
      <c r="E27" s="760">
        <f t="shared" si="9"/>
        <v>0</v>
      </c>
      <c r="F27" s="760">
        <f t="shared" si="9"/>
        <v>0</v>
      </c>
      <c r="G27" s="760">
        <f t="shared" si="9"/>
        <v>0</v>
      </c>
      <c r="H27" s="760">
        <f t="shared" si="9"/>
        <v>0</v>
      </c>
      <c r="I27" s="822">
        <f t="shared" si="9"/>
        <v>0</v>
      </c>
      <c r="J27" s="821"/>
      <c r="K27" s="68"/>
      <c r="L27" s="68"/>
      <c r="M27" s="68"/>
      <c r="N27" s="68"/>
      <c r="O27" s="68"/>
    </row>
    <row r="28" ht="14.25" spans="1:15">
      <c r="A28" s="409"/>
      <c r="B28" s="761" t="s">
        <v>265</v>
      </c>
      <c r="C28" s="762">
        <f>IF($J17=0,0,C17/$J17)</f>
        <v>0</v>
      </c>
      <c r="D28" s="763">
        <f t="shared" si="9"/>
        <v>0</v>
      </c>
      <c r="E28" s="763">
        <f t="shared" si="9"/>
        <v>0</v>
      </c>
      <c r="F28" s="763">
        <f t="shared" si="9"/>
        <v>0</v>
      </c>
      <c r="G28" s="763">
        <f t="shared" si="9"/>
        <v>0</v>
      </c>
      <c r="H28" s="763">
        <f t="shared" si="9"/>
        <v>0</v>
      </c>
      <c r="I28" s="823">
        <f t="shared" si="9"/>
        <v>0</v>
      </c>
      <c r="J28" s="824"/>
      <c r="K28" s="68"/>
      <c r="L28" s="68"/>
      <c r="M28" s="68"/>
      <c r="N28" s="68"/>
      <c r="O28" s="68"/>
    </row>
    <row r="29" s="728" customFormat="1" ht="12.75" spans="1:12">
      <c r="A29" s="764" t="s">
        <v>304</v>
      </c>
      <c r="B29" s="765"/>
      <c r="C29" s="766"/>
      <c r="D29" s="766"/>
      <c r="E29" s="766"/>
      <c r="F29" s="766"/>
      <c r="G29" s="766"/>
      <c r="H29" s="766"/>
      <c r="I29" s="766"/>
      <c r="J29" s="825"/>
      <c r="K29" s="826"/>
      <c r="L29" s="826"/>
    </row>
    <row r="30" spans="1:15">
      <c r="A30" s="134"/>
      <c r="B30" s="767"/>
      <c r="C30" s="134"/>
      <c r="D30" s="134"/>
      <c r="E30" s="134"/>
      <c r="F30" s="134"/>
      <c r="G30" s="134"/>
      <c r="H30" s="134"/>
      <c r="I30" s="134"/>
      <c r="J30" s="134"/>
      <c r="K30" s="134"/>
      <c r="L30" s="134"/>
      <c r="M30" s="134"/>
      <c r="N30" s="68"/>
      <c r="O30" s="68"/>
    </row>
    <row r="31" spans="2:15">
      <c r="B31" s="135"/>
      <c r="C31" s="68"/>
      <c r="D31" s="68"/>
      <c r="E31" s="68"/>
      <c r="F31" s="68"/>
      <c r="G31" s="68"/>
      <c r="H31" s="68"/>
      <c r="I31" s="68"/>
      <c r="J31" s="68"/>
      <c r="K31" s="68"/>
      <c r="L31" s="68"/>
      <c r="M31" s="68"/>
      <c r="N31" s="68"/>
      <c r="O31" s="68"/>
    </row>
    <row r="32" spans="1:15">
      <c r="A32" s="298" t="s">
        <v>83</v>
      </c>
      <c r="B32" s="135"/>
      <c r="C32" s="68"/>
      <c r="D32" s="68"/>
      <c r="E32" s="35"/>
      <c r="H32" s="68"/>
      <c r="I32" s="68"/>
      <c r="J32" s="68"/>
      <c r="K32" s="68"/>
      <c r="L32" s="68"/>
      <c r="M32" s="68"/>
      <c r="N32" s="68"/>
      <c r="O32" s="68"/>
    </row>
    <row r="33" ht="15" customHeight="1" spans="1:15">
      <c r="A33" s="768" t="s">
        <v>230</v>
      </c>
      <c r="B33" s="135"/>
      <c r="C33" s="769"/>
      <c r="D33" s="102"/>
      <c r="E33" s="769"/>
      <c r="F33" s="338" t="s">
        <v>112</v>
      </c>
      <c r="H33" s="68"/>
      <c r="I33" s="68"/>
      <c r="J33" s="68"/>
      <c r="K33" s="68"/>
      <c r="L33" s="68"/>
      <c r="M33" s="68"/>
      <c r="N33" s="68"/>
      <c r="O33" s="68"/>
    </row>
    <row r="34" ht="33.75" customHeight="1" spans="1:15">
      <c r="A34" s="298"/>
      <c r="B34" s="770"/>
      <c r="C34" s="771" t="s">
        <v>305</v>
      </c>
      <c r="D34" s="772" t="s">
        <v>306</v>
      </c>
      <c r="E34" s="801" t="s">
        <v>307</v>
      </c>
      <c r="F34" s="772" t="s">
        <v>306</v>
      </c>
      <c r="H34" s="68"/>
      <c r="I34" s="68"/>
      <c r="J34" s="68"/>
      <c r="K34" s="68"/>
      <c r="L34" s="68"/>
      <c r="M34" s="68"/>
      <c r="N34" s="68"/>
      <c r="O34" s="68"/>
    </row>
    <row r="35" spans="1:15">
      <c r="A35" s="68"/>
      <c r="B35" s="773" t="s">
        <v>308</v>
      </c>
      <c r="C35" s="774"/>
      <c r="D35" s="775">
        <f t="shared" ref="D35:D40" si="10">IF($C$40=0,0,C35/$C$40)</f>
        <v>0</v>
      </c>
      <c r="E35" s="802"/>
      <c r="F35" s="775">
        <f t="shared" ref="F35:F40" si="11">IF($E$40=0,0,E35/$E$40)</f>
        <v>0</v>
      </c>
      <c r="H35" s="68"/>
      <c r="I35" s="68"/>
      <c r="J35" s="68"/>
      <c r="K35" s="68"/>
      <c r="L35" s="68"/>
      <c r="M35" s="68"/>
      <c r="N35" s="68"/>
      <c r="O35" s="68"/>
    </row>
    <row r="36" spans="1:15">
      <c r="A36" s="68"/>
      <c r="B36" s="776" t="s">
        <v>309</v>
      </c>
      <c r="C36" s="777"/>
      <c r="D36" s="775">
        <f t="shared" si="10"/>
        <v>0</v>
      </c>
      <c r="E36" s="803"/>
      <c r="F36" s="775">
        <f t="shared" si="11"/>
        <v>0</v>
      </c>
      <c r="H36" s="68"/>
      <c r="I36" s="68"/>
      <c r="J36" s="68"/>
      <c r="K36" s="68"/>
      <c r="L36" s="68"/>
      <c r="M36" s="68"/>
      <c r="N36" s="68"/>
      <c r="O36" s="68"/>
    </row>
    <row r="37" spans="1:15">
      <c r="A37" s="68"/>
      <c r="B37" s="776" t="s">
        <v>310</v>
      </c>
      <c r="C37" s="778"/>
      <c r="D37" s="775">
        <f t="shared" si="10"/>
        <v>0</v>
      </c>
      <c r="E37" s="803"/>
      <c r="F37" s="775">
        <f t="shared" si="11"/>
        <v>0</v>
      </c>
      <c r="H37" s="68"/>
      <c r="I37" s="68"/>
      <c r="J37" s="68"/>
      <c r="K37" s="68"/>
      <c r="L37" s="68"/>
      <c r="M37" s="68"/>
      <c r="N37" s="68"/>
      <c r="O37" s="68"/>
    </row>
    <row r="38" spans="1:15">
      <c r="A38" s="68"/>
      <c r="B38" s="776" t="s">
        <v>311</v>
      </c>
      <c r="C38" s="778"/>
      <c r="D38" s="775">
        <f t="shared" si="10"/>
        <v>0</v>
      </c>
      <c r="E38" s="803"/>
      <c r="F38" s="775">
        <f t="shared" si="11"/>
        <v>0</v>
      </c>
      <c r="H38" s="68"/>
      <c r="I38" s="68"/>
      <c r="J38" s="68"/>
      <c r="K38" s="68"/>
      <c r="L38" s="68"/>
      <c r="M38" s="68"/>
      <c r="N38" s="68"/>
      <c r="O38" s="68"/>
    </row>
    <row r="39" spans="1:15">
      <c r="A39" s="68"/>
      <c r="B39" s="776" t="s">
        <v>312</v>
      </c>
      <c r="C39" s="778"/>
      <c r="D39" s="775">
        <f t="shared" si="10"/>
        <v>0</v>
      </c>
      <c r="E39" s="804"/>
      <c r="F39" s="775">
        <f t="shared" si="11"/>
        <v>0</v>
      </c>
      <c r="H39" s="68"/>
      <c r="I39" s="68"/>
      <c r="J39" s="68"/>
      <c r="K39" s="68"/>
      <c r="L39" s="68"/>
      <c r="M39" s="68"/>
      <c r="N39" s="68"/>
      <c r="O39" s="68"/>
    </row>
    <row r="40" ht="14.25" spans="1:15">
      <c r="A40" s="68"/>
      <c r="B40" s="779" t="s">
        <v>254</v>
      </c>
      <c r="C40" s="780">
        <f>SUM(C35:C39)</f>
        <v>0</v>
      </c>
      <c r="D40" s="781">
        <f t="shared" si="10"/>
        <v>0</v>
      </c>
      <c r="E40" s="805">
        <f>SUM(E35:E39)</f>
        <v>0</v>
      </c>
      <c r="F40" s="781">
        <f t="shared" si="11"/>
        <v>0</v>
      </c>
      <c r="H40" s="68"/>
      <c r="I40" s="68"/>
      <c r="J40" s="68"/>
      <c r="K40" s="68"/>
      <c r="L40" s="68"/>
      <c r="M40" s="68"/>
      <c r="N40" s="68"/>
      <c r="O40" s="68"/>
    </row>
    <row r="41" spans="1:15">
      <c r="A41" s="107"/>
      <c r="B41" s="767"/>
      <c r="C41" s="782"/>
      <c r="D41" s="68"/>
      <c r="E41" s="68"/>
      <c r="F41" s="68"/>
      <c r="G41" s="68"/>
      <c r="H41" s="68"/>
      <c r="I41" s="68"/>
      <c r="J41" s="68"/>
      <c r="K41" s="68"/>
      <c r="L41" s="68"/>
      <c r="M41" s="68"/>
      <c r="N41" s="68"/>
      <c r="O41" s="68"/>
    </row>
    <row r="42" spans="1:15">
      <c r="A42" s="298"/>
      <c r="B42" s="298"/>
      <c r="C42" s="298"/>
      <c r="D42" s="298"/>
      <c r="E42" s="298"/>
      <c r="F42" s="298"/>
      <c r="G42" s="298"/>
      <c r="H42" s="68"/>
      <c r="I42" s="68"/>
      <c r="J42" s="68"/>
      <c r="K42" s="68"/>
      <c r="L42" s="68"/>
      <c r="M42" s="338"/>
      <c r="N42" s="68"/>
      <c r="O42" s="68"/>
    </row>
    <row r="43" spans="1:16">
      <c r="A43" s="298" t="s">
        <v>313</v>
      </c>
      <c r="B43" s="68"/>
      <c r="C43" s="68"/>
      <c r="D43" s="68"/>
      <c r="E43" s="68"/>
      <c r="F43" s="68"/>
      <c r="G43" s="68"/>
      <c r="H43" s="68"/>
      <c r="I43" s="68"/>
      <c r="J43" s="68"/>
      <c r="K43" s="68"/>
      <c r="L43" s="68"/>
      <c r="M43" s="68"/>
      <c r="N43" s="68"/>
      <c r="O43" s="68"/>
      <c r="P43" s="836"/>
    </row>
    <row r="44" ht="14.25" spans="1:16">
      <c r="A44" s="729" t="s">
        <v>230</v>
      </c>
      <c r="B44" s="68"/>
      <c r="C44" s="68"/>
      <c r="D44" s="68"/>
      <c r="E44" s="68"/>
      <c r="F44" s="68"/>
      <c r="G44" s="68"/>
      <c r="H44" s="68"/>
      <c r="I44" s="68"/>
      <c r="J44" s="68"/>
      <c r="K44" s="338" t="s">
        <v>112</v>
      </c>
      <c r="L44" s="68"/>
      <c r="M44" s="68"/>
      <c r="N44" s="68"/>
      <c r="O44" s="68"/>
      <c r="P44" s="836"/>
    </row>
    <row r="45" spans="1:15">
      <c r="A45" s="375" t="s">
        <v>314</v>
      </c>
      <c r="B45" s="783"/>
      <c r="C45" s="784" t="s">
        <v>315</v>
      </c>
      <c r="D45" s="785"/>
      <c r="E45" s="785"/>
      <c r="F45" s="785"/>
      <c r="G45" s="785"/>
      <c r="H45" s="785"/>
      <c r="I45" s="785"/>
      <c r="J45" s="785"/>
      <c r="K45" s="827"/>
      <c r="L45" s="68"/>
      <c r="M45" s="68"/>
      <c r="N45" s="68"/>
      <c r="O45" s="68"/>
    </row>
    <row r="46" ht="14.25" spans="1:15">
      <c r="A46" s="379"/>
      <c r="B46" s="786"/>
      <c r="C46" s="396" t="s">
        <v>245</v>
      </c>
      <c r="D46" s="787" t="s">
        <v>246</v>
      </c>
      <c r="E46" s="787" t="s">
        <v>247</v>
      </c>
      <c r="F46" s="787" t="s">
        <v>248</v>
      </c>
      <c r="G46" s="787" t="s">
        <v>249</v>
      </c>
      <c r="H46" s="787" t="s">
        <v>250</v>
      </c>
      <c r="I46" s="787" t="s">
        <v>251</v>
      </c>
      <c r="J46" s="787" t="s">
        <v>252</v>
      </c>
      <c r="K46" s="828" t="s">
        <v>294</v>
      </c>
      <c r="L46" s="68"/>
      <c r="M46" s="68"/>
      <c r="N46" s="68"/>
      <c r="O46" s="68"/>
    </row>
    <row r="47" spans="1:15">
      <c r="A47" s="788" t="s">
        <v>316</v>
      </c>
      <c r="B47" s="789" t="s">
        <v>295</v>
      </c>
      <c r="C47" s="790"/>
      <c r="D47" s="791"/>
      <c r="E47" s="791"/>
      <c r="F47" s="791"/>
      <c r="G47" s="791"/>
      <c r="H47" s="791"/>
      <c r="I47" s="791"/>
      <c r="J47" s="829"/>
      <c r="K47" s="830">
        <f>SUM(C47:J47)</f>
        <v>0</v>
      </c>
      <c r="L47" s="68"/>
      <c r="M47" s="68"/>
      <c r="N47" s="68"/>
      <c r="O47" s="68"/>
    </row>
    <row r="48" spans="1:15">
      <c r="A48" s="788"/>
      <c r="B48" s="789" t="s">
        <v>296</v>
      </c>
      <c r="C48" s="792"/>
      <c r="D48" s="615"/>
      <c r="E48" s="615"/>
      <c r="F48" s="615"/>
      <c r="G48" s="615"/>
      <c r="H48" s="615"/>
      <c r="I48" s="615"/>
      <c r="J48" s="831"/>
      <c r="K48" s="832">
        <f t="shared" ref="K48:K55" si="12">SUM(C48:J48)</f>
        <v>0</v>
      </c>
      <c r="L48" s="68"/>
      <c r="M48" s="68"/>
      <c r="N48" s="68"/>
      <c r="O48" s="68"/>
    </row>
    <row r="49" spans="1:15">
      <c r="A49" s="788"/>
      <c r="B49" s="789" t="s">
        <v>297</v>
      </c>
      <c r="C49" s="792"/>
      <c r="D49" s="615"/>
      <c r="E49" s="615"/>
      <c r="F49" s="615"/>
      <c r="G49" s="615"/>
      <c r="H49" s="615"/>
      <c r="I49" s="615"/>
      <c r="J49" s="831"/>
      <c r="K49" s="832">
        <f t="shared" si="12"/>
        <v>0</v>
      </c>
      <c r="L49" s="68"/>
      <c r="M49" s="68"/>
      <c r="N49" s="68"/>
      <c r="O49" s="68"/>
    </row>
    <row r="50" spans="1:15">
      <c r="A50" s="788"/>
      <c r="B50" s="789" t="s">
        <v>298</v>
      </c>
      <c r="C50" s="792"/>
      <c r="D50" s="615"/>
      <c r="E50" s="615"/>
      <c r="F50" s="615"/>
      <c r="G50" s="615"/>
      <c r="H50" s="615"/>
      <c r="I50" s="615"/>
      <c r="J50" s="831"/>
      <c r="K50" s="832">
        <f t="shared" si="12"/>
        <v>0</v>
      </c>
      <c r="L50" s="68"/>
      <c r="M50" s="68"/>
      <c r="N50" s="68"/>
      <c r="O50" s="68"/>
    </row>
    <row r="51" spans="1:15">
      <c r="A51" s="788"/>
      <c r="B51" s="789" t="s">
        <v>299</v>
      </c>
      <c r="C51" s="792"/>
      <c r="D51" s="615"/>
      <c r="E51" s="615"/>
      <c r="F51" s="615"/>
      <c r="G51" s="615"/>
      <c r="H51" s="615"/>
      <c r="I51" s="615"/>
      <c r="J51" s="831"/>
      <c r="K51" s="832">
        <f t="shared" si="12"/>
        <v>0</v>
      </c>
      <c r="L51" s="68"/>
      <c r="M51" s="68"/>
      <c r="N51" s="68"/>
      <c r="O51" s="68"/>
    </row>
    <row r="52" spans="1:15">
      <c r="A52" s="788"/>
      <c r="B52" s="789" t="s">
        <v>300</v>
      </c>
      <c r="C52" s="793"/>
      <c r="D52" s="794"/>
      <c r="E52" s="794"/>
      <c r="F52" s="794"/>
      <c r="G52" s="794"/>
      <c r="H52" s="794"/>
      <c r="I52" s="794"/>
      <c r="J52" s="833"/>
      <c r="K52" s="832">
        <f t="shared" si="12"/>
        <v>0</v>
      </c>
      <c r="L52" s="68"/>
      <c r="M52" s="68"/>
      <c r="N52" s="68"/>
      <c r="O52" s="68"/>
    </row>
    <row r="53" spans="1:15">
      <c r="A53" s="788"/>
      <c r="B53" s="789" t="s">
        <v>301</v>
      </c>
      <c r="C53" s="793"/>
      <c r="D53" s="794"/>
      <c r="E53" s="794"/>
      <c r="F53" s="794"/>
      <c r="G53" s="794"/>
      <c r="H53" s="794"/>
      <c r="I53" s="794"/>
      <c r="J53" s="833"/>
      <c r="K53" s="832">
        <f t="shared" si="12"/>
        <v>0</v>
      </c>
      <c r="L53" s="68"/>
      <c r="M53" s="68"/>
      <c r="N53" s="68"/>
      <c r="O53" s="68"/>
    </row>
    <row r="54" ht="14.25" spans="1:15">
      <c r="A54" s="795"/>
      <c r="B54" s="796" t="s">
        <v>254</v>
      </c>
      <c r="C54" s="797">
        <f t="shared" ref="C54:J54" si="13">SUM(C47:C53)</f>
        <v>0</v>
      </c>
      <c r="D54" s="798">
        <f t="shared" si="13"/>
        <v>0</v>
      </c>
      <c r="E54" s="798">
        <f t="shared" si="13"/>
        <v>0</v>
      </c>
      <c r="F54" s="798">
        <f t="shared" si="13"/>
        <v>0</v>
      </c>
      <c r="G54" s="798">
        <f t="shared" si="13"/>
        <v>0</v>
      </c>
      <c r="H54" s="798">
        <f t="shared" si="13"/>
        <v>0</v>
      </c>
      <c r="I54" s="798">
        <f t="shared" si="13"/>
        <v>0</v>
      </c>
      <c r="J54" s="834">
        <f t="shared" si="13"/>
        <v>0</v>
      </c>
      <c r="K54" s="835">
        <f t="shared" si="12"/>
        <v>0</v>
      </c>
      <c r="L54" s="68"/>
      <c r="M54" s="68"/>
      <c r="N54" s="68"/>
      <c r="O54" s="68"/>
    </row>
    <row r="55" spans="1:15">
      <c r="A55" s="799" t="s">
        <v>317</v>
      </c>
      <c r="B55" s="800" t="s">
        <v>295</v>
      </c>
      <c r="C55" s="792"/>
      <c r="D55" s="615"/>
      <c r="E55" s="615"/>
      <c r="F55" s="615"/>
      <c r="G55" s="615"/>
      <c r="H55" s="615"/>
      <c r="I55" s="615"/>
      <c r="J55" s="831"/>
      <c r="K55" s="832">
        <f t="shared" si="12"/>
        <v>0</v>
      </c>
      <c r="L55" s="68"/>
      <c r="M55" s="68"/>
      <c r="N55" s="68"/>
      <c r="O55" s="68"/>
    </row>
    <row r="56" spans="1:15">
      <c r="A56" s="788"/>
      <c r="B56" s="789" t="s">
        <v>296</v>
      </c>
      <c r="C56" s="792"/>
      <c r="D56" s="615"/>
      <c r="E56" s="615"/>
      <c r="F56" s="615"/>
      <c r="G56" s="615"/>
      <c r="H56" s="615"/>
      <c r="I56" s="615"/>
      <c r="J56" s="831"/>
      <c r="K56" s="832">
        <f t="shared" ref="K56:K62" si="14">SUM(C56:J56)</f>
        <v>0</v>
      </c>
      <c r="L56" s="68"/>
      <c r="M56" s="68"/>
      <c r="N56" s="68"/>
      <c r="O56" s="68"/>
    </row>
    <row r="57" spans="1:15">
      <c r="A57" s="788"/>
      <c r="B57" s="789" t="s">
        <v>297</v>
      </c>
      <c r="C57" s="792"/>
      <c r="D57" s="615"/>
      <c r="E57" s="615"/>
      <c r="F57" s="615"/>
      <c r="G57" s="615"/>
      <c r="H57" s="615"/>
      <c r="I57" s="615"/>
      <c r="J57" s="831"/>
      <c r="K57" s="832">
        <f t="shared" si="14"/>
        <v>0</v>
      </c>
      <c r="L57" s="68"/>
      <c r="M57" s="68"/>
      <c r="N57" s="68"/>
      <c r="O57" s="68"/>
    </row>
    <row r="58" spans="1:15">
      <c r="A58" s="788"/>
      <c r="B58" s="789" t="s">
        <v>298</v>
      </c>
      <c r="C58" s="792"/>
      <c r="D58" s="615"/>
      <c r="E58" s="615"/>
      <c r="F58" s="615"/>
      <c r="G58" s="615"/>
      <c r="H58" s="615"/>
      <c r="I58" s="615"/>
      <c r="J58" s="831"/>
      <c r="K58" s="832">
        <f t="shared" si="14"/>
        <v>0</v>
      </c>
      <c r="L58" s="68"/>
      <c r="M58" s="68"/>
      <c r="N58" s="68"/>
      <c r="O58" s="68"/>
    </row>
    <row r="59" spans="1:15">
      <c r="A59" s="788"/>
      <c r="B59" s="789" t="s">
        <v>299</v>
      </c>
      <c r="C59" s="792"/>
      <c r="D59" s="615"/>
      <c r="E59" s="615"/>
      <c r="F59" s="615"/>
      <c r="G59" s="615"/>
      <c r="H59" s="615"/>
      <c r="I59" s="615"/>
      <c r="J59" s="831"/>
      <c r="K59" s="832">
        <f t="shared" si="14"/>
        <v>0</v>
      </c>
      <c r="L59" s="68"/>
      <c r="M59" s="68"/>
      <c r="N59" s="68"/>
      <c r="O59" s="68"/>
    </row>
    <row r="60" spans="1:15">
      <c r="A60" s="788"/>
      <c r="B60" s="789" t="s">
        <v>300</v>
      </c>
      <c r="C60" s="793"/>
      <c r="D60" s="794"/>
      <c r="E60" s="794"/>
      <c r="F60" s="794"/>
      <c r="G60" s="794"/>
      <c r="H60" s="794"/>
      <c r="I60" s="794"/>
      <c r="J60" s="833"/>
      <c r="K60" s="832">
        <f t="shared" si="14"/>
        <v>0</v>
      </c>
      <c r="L60" s="68"/>
      <c r="M60" s="68"/>
      <c r="N60" s="68"/>
      <c r="O60" s="68"/>
    </row>
    <row r="61" spans="1:15">
      <c r="A61" s="788"/>
      <c r="B61" s="789" t="s">
        <v>301</v>
      </c>
      <c r="C61" s="793"/>
      <c r="D61" s="794"/>
      <c r="E61" s="794"/>
      <c r="F61" s="794"/>
      <c r="G61" s="794"/>
      <c r="H61" s="794"/>
      <c r="I61" s="794"/>
      <c r="J61" s="833"/>
      <c r="K61" s="832">
        <f t="shared" si="14"/>
        <v>0</v>
      </c>
      <c r="L61" s="68"/>
      <c r="M61" s="68"/>
      <c r="N61" s="68"/>
      <c r="O61" s="68"/>
    </row>
    <row r="62" ht="14.25" spans="1:15">
      <c r="A62" s="795"/>
      <c r="B62" s="796" t="s">
        <v>254</v>
      </c>
      <c r="C62" s="797">
        <f t="shared" ref="C62:J62" si="15">SUM(C55:C61)</f>
        <v>0</v>
      </c>
      <c r="D62" s="798">
        <f t="shared" si="15"/>
        <v>0</v>
      </c>
      <c r="E62" s="798">
        <f t="shared" si="15"/>
        <v>0</v>
      </c>
      <c r="F62" s="798">
        <f t="shared" si="15"/>
        <v>0</v>
      </c>
      <c r="G62" s="798">
        <f t="shared" si="15"/>
        <v>0</v>
      </c>
      <c r="H62" s="798">
        <f t="shared" si="15"/>
        <v>0</v>
      </c>
      <c r="I62" s="798">
        <f t="shared" si="15"/>
        <v>0</v>
      </c>
      <c r="J62" s="834">
        <f t="shared" si="15"/>
        <v>0</v>
      </c>
      <c r="K62" s="835">
        <f t="shared" si="14"/>
        <v>0</v>
      </c>
      <c r="L62" s="68"/>
      <c r="M62" s="68"/>
      <c r="N62" s="68"/>
      <c r="O62" s="68"/>
    </row>
    <row r="63" spans="1:15">
      <c r="A63" s="60"/>
      <c r="B63" s="78"/>
      <c r="C63" s="592"/>
      <c r="D63" s="592"/>
      <c r="E63" s="592"/>
      <c r="F63" s="592"/>
      <c r="G63" s="592"/>
      <c r="H63" s="592"/>
      <c r="I63" s="592"/>
      <c r="J63" s="592"/>
      <c r="K63" s="68"/>
      <c r="L63" s="68"/>
      <c r="M63" s="68"/>
      <c r="N63" s="68"/>
      <c r="O63" s="68"/>
    </row>
    <row r="64" spans="1:15">
      <c r="A64" s="68"/>
      <c r="B64" s="68"/>
      <c r="C64" s="592"/>
      <c r="D64" s="592"/>
      <c r="E64" s="592"/>
      <c r="F64" s="592"/>
      <c r="G64" s="592"/>
      <c r="H64" s="592"/>
      <c r="I64" s="592"/>
      <c r="J64" s="592"/>
      <c r="K64" s="68"/>
      <c r="L64" s="68"/>
      <c r="M64" s="68"/>
      <c r="N64" s="68"/>
      <c r="O64" s="68"/>
    </row>
    <row r="65" spans="1:15">
      <c r="A65" s="298" t="s">
        <v>85</v>
      </c>
      <c r="B65" s="298"/>
      <c r="C65" s="298"/>
      <c r="D65" s="298"/>
      <c r="E65" s="298"/>
      <c r="F65" s="298"/>
      <c r="G65" s="298"/>
      <c r="H65" s="68"/>
      <c r="I65" s="68"/>
      <c r="J65" s="68"/>
      <c r="K65" s="68"/>
      <c r="L65" s="68"/>
      <c r="N65" s="68"/>
      <c r="O65" s="68"/>
    </row>
    <row r="66" ht="14.25" spans="1:15">
      <c r="A66" s="768" t="s">
        <v>120</v>
      </c>
      <c r="B66" s="837"/>
      <c r="C66" s="838"/>
      <c r="D66" s="838"/>
      <c r="E66" s="838"/>
      <c r="F66" s="838"/>
      <c r="G66" s="838"/>
      <c r="H66" s="838"/>
      <c r="I66" s="838"/>
      <c r="J66" s="838"/>
      <c r="K66" s="838"/>
      <c r="L66" s="838"/>
      <c r="M66" s="838"/>
      <c r="N66" s="338" t="s">
        <v>112</v>
      </c>
      <c r="O66" s="68"/>
    </row>
    <row r="67" ht="14.25" spans="1:15">
      <c r="A67" s="68"/>
      <c r="B67" s="839"/>
      <c r="C67" s="840" t="s">
        <v>130</v>
      </c>
      <c r="D67" s="841"/>
      <c r="E67" s="841"/>
      <c r="F67" s="841"/>
      <c r="G67" s="841"/>
      <c r="H67" s="883"/>
      <c r="I67" s="840" t="s">
        <v>303</v>
      </c>
      <c r="J67" s="841"/>
      <c r="K67" s="841"/>
      <c r="L67" s="841"/>
      <c r="M67" s="841"/>
      <c r="N67" s="883"/>
      <c r="O67" s="68"/>
    </row>
    <row r="68" ht="14.25" spans="1:15">
      <c r="A68" s="68"/>
      <c r="B68" s="842"/>
      <c r="C68" s="843" t="s">
        <v>318</v>
      </c>
      <c r="D68" s="844" t="s">
        <v>319</v>
      </c>
      <c r="E68" s="844" t="s">
        <v>320</v>
      </c>
      <c r="F68" s="844" t="s">
        <v>321</v>
      </c>
      <c r="G68" s="844" t="s">
        <v>322</v>
      </c>
      <c r="H68" s="884" t="s">
        <v>254</v>
      </c>
      <c r="I68" s="900" t="s">
        <v>318</v>
      </c>
      <c r="J68" s="844" t="s">
        <v>319</v>
      </c>
      <c r="K68" s="844" t="s">
        <v>320</v>
      </c>
      <c r="L68" s="844" t="s">
        <v>321</v>
      </c>
      <c r="M68" s="884" t="s">
        <v>322</v>
      </c>
      <c r="N68" s="919" t="s">
        <v>323</v>
      </c>
      <c r="O68" s="68"/>
    </row>
    <row r="69" spans="1:15">
      <c r="A69" s="68"/>
      <c r="B69" s="845" t="s">
        <v>324</v>
      </c>
      <c r="C69" s="846">
        <f>SUM(C70:C74)</f>
        <v>0</v>
      </c>
      <c r="D69" s="846">
        <f t="shared" ref="D69:G69" si="16">SUM(D70:D74)</f>
        <v>0</v>
      </c>
      <c r="E69" s="846">
        <f t="shared" si="16"/>
        <v>0</v>
      </c>
      <c r="F69" s="846">
        <f t="shared" si="16"/>
        <v>0</v>
      </c>
      <c r="G69" s="846">
        <f t="shared" si="16"/>
        <v>0</v>
      </c>
      <c r="H69" s="846">
        <f>SUM(C69:G69)</f>
        <v>0</v>
      </c>
      <c r="I69" s="901">
        <f t="shared" ref="I69:I76" si="17">IF($H69=0,0,C69/$H69)</f>
        <v>0</v>
      </c>
      <c r="J69" s="902">
        <f t="shared" ref="J69:M71" si="18">IF($H69=0,0,D69/$H69)</f>
        <v>0</v>
      </c>
      <c r="K69" s="902">
        <f t="shared" si="18"/>
        <v>0</v>
      </c>
      <c r="L69" s="902">
        <f t="shared" si="18"/>
        <v>0</v>
      </c>
      <c r="M69" s="920">
        <f t="shared" si="18"/>
        <v>0</v>
      </c>
      <c r="N69" s="920">
        <f t="shared" ref="N69:N76" si="19">SUM(K69:M69)</f>
        <v>0</v>
      </c>
      <c r="O69" s="68"/>
    </row>
    <row r="70" spans="1:15">
      <c r="A70" s="68"/>
      <c r="B70" s="847" t="s">
        <v>325</v>
      </c>
      <c r="C70" s="848"/>
      <c r="D70" s="849"/>
      <c r="E70" s="849"/>
      <c r="F70" s="849"/>
      <c r="G70" s="849"/>
      <c r="H70" s="885">
        <f t="shared" ref="H70:H72" si="20">SUM(C70:G70)</f>
        <v>0</v>
      </c>
      <c r="I70" s="901">
        <f t="shared" si="17"/>
        <v>0</v>
      </c>
      <c r="J70" s="902">
        <f t="shared" si="18"/>
        <v>0</v>
      </c>
      <c r="K70" s="902">
        <f t="shared" si="18"/>
        <v>0</v>
      </c>
      <c r="L70" s="902">
        <f t="shared" si="18"/>
        <v>0</v>
      </c>
      <c r="M70" s="920">
        <f t="shared" si="18"/>
        <v>0</v>
      </c>
      <c r="N70" s="920">
        <f t="shared" si="19"/>
        <v>0</v>
      </c>
      <c r="O70" s="68"/>
    </row>
    <row r="71" spans="1:15">
      <c r="A71" s="68"/>
      <c r="B71" s="847" t="s">
        <v>326</v>
      </c>
      <c r="C71" s="848"/>
      <c r="D71" s="849"/>
      <c r="E71" s="849"/>
      <c r="F71" s="849"/>
      <c r="G71" s="849"/>
      <c r="H71" s="885">
        <f t="shared" si="20"/>
        <v>0</v>
      </c>
      <c r="I71" s="901">
        <f t="shared" si="17"/>
        <v>0</v>
      </c>
      <c r="J71" s="902">
        <f t="shared" si="18"/>
        <v>0</v>
      </c>
      <c r="K71" s="902">
        <f t="shared" si="18"/>
        <v>0</v>
      </c>
      <c r="L71" s="902">
        <f t="shared" si="18"/>
        <v>0</v>
      </c>
      <c r="M71" s="920">
        <f t="shared" si="18"/>
        <v>0</v>
      </c>
      <c r="N71" s="920">
        <f t="shared" si="19"/>
        <v>0</v>
      </c>
      <c r="O71" s="68"/>
    </row>
    <row r="72" spans="1:15">
      <c r="A72" s="68"/>
      <c r="B72" s="847" t="s">
        <v>327</v>
      </c>
      <c r="C72" s="850"/>
      <c r="D72" s="851"/>
      <c r="E72" s="851"/>
      <c r="F72" s="851"/>
      <c r="G72" s="851"/>
      <c r="H72" s="885">
        <f t="shared" si="20"/>
        <v>0</v>
      </c>
      <c r="I72" s="901">
        <f t="shared" si="17"/>
        <v>0</v>
      </c>
      <c r="J72" s="902">
        <f t="shared" ref="J72:M72" si="21">IF($H72=0,0,D72/$H72)</f>
        <v>0</v>
      </c>
      <c r="K72" s="902">
        <f t="shared" si="21"/>
        <v>0</v>
      </c>
      <c r="L72" s="902">
        <f t="shared" si="21"/>
        <v>0</v>
      </c>
      <c r="M72" s="920">
        <f t="shared" si="21"/>
        <v>0</v>
      </c>
      <c r="N72" s="920">
        <f t="shared" si="19"/>
        <v>0</v>
      </c>
      <c r="O72" s="68"/>
    </row>
    <row r="73" spans="1:15">
      <c r="A73" s="68"/>
      <c r="B73" s="847" t="s">
        <v>328</v>
      </c>
      <c r="C73" s="850"/>
      <c r="D73" s="851"/>
      <c r="E73" s="851"/>
      <c r="F73" s="851"/>
      <c r="G73" s="851"/>
      <c r="H73" s="885">
        <f t="shared" ref="H73:H83" si="22">SUM(C73:G73)</f>
        <v>0</v>
      </c>
      <c r="I73" s="901">
        <f t="shared" si="17"/>
        <v>0</v>
      </c>
      <c r="J73" s="902">
        <f t="shared" ref="J73:J74" si="23">IF($H73=0,0,D73/$H73)</f>
        <v>0</v>
      </c>
      <c r="K73" s="902">
        <f t="shared" ref="K73:K74" si="24">IF($H73=0,0,E73/$H73)</f>
        <v>0</v>
      </c>
      <c r="L73" s="902">
        <f t="shared" ref="L73:L74" si="25">IF($H73=0,0,F73/$H73)</f>
        <v>0</v>
      </c>
      <c r="M73" s="920">
        <f t="shared" ref="M73:M74" si="26">IF($H73=0,0,G73/$H73)</f>
        <v>0</v>
      </c>
      <c r="N73" s="920">
        <f t="shared" si="19"/>
        <v>0</v>
      </c>
      <c r="O73" s="68"/>
    </row>
    <row r="74" ht="14.25" spans="1:15">
      <c r="A74" s="68"/>
      <c r="B74" s="847" t="s">
        <v>329</v>
      </c>
      <c r="C74" s="850"/>
      <c r="D74" s="851"/>
      <c r="E74" s="851"/>
      <c r="F74" s="851"/>
      <c r="G74" s="851"/>
      <c r="H74" s="885">
        <f t="shared" si="22"/>
        <v>0</v>
      </c>
      <c r="I74" s="901">
        <f t="shared" si="17"/>
        <v>0</v>
      </c>
      <c r="J74" s="902">
        <f t="shared" si="23"/>
        <v>0</v>
      </c>
      <c r="K74" s="902">
        <f t="shared" si="24"/>
        <v>0</v>
      </c>
      <c r="L74" s="902">
        <f t="shared" si="25"/>
        <v>0</v>
      </c>
      <c r="M74" s="920">
        <f t="shared" si="26"/>
        <v>0</v>
      </c>
      <c r="N74" s="920">
        <f t="shared" si="19"/>
        <v>0</v>
      </c>
      <c r="O74" s="68"/>
    </row>
    <row r="75" spans="1:15">
      <c r="A75" s="68"/>
      <c r="B75" s="845" t="s">
        <v>330</v>
      </c>
      <c r="C75" s="852">
        <f>SUM(C76:C79)</f>
        <v>0</v>
      </c>
      <c r="D75" s="853"/>
      <c r="E75" s="886">
        <f>SUM(E76:E79)</f>
        <v>0</v>
      </c>
      <c r="F75" s="853"/>
      <c r="G75" s="886">
        <f>SUM(G76:G79)</f>
        <v>0</v>
      </c>
      <c r="H75" s="887">
        <f t="shared" si="22"/>
        <v>0</v>
      </c>
      <c r="I75" s="903">
        <f t="shared" si="17"/>
        <v>0</v>
      </c>
      <c r="J75" s="904"/>
      <c r="K75" s="905">
        <f t="shared" ref="K75:M75" si="27">IF($H75=0,0,E75/$H75)</f>
        <v>0</v>
      </c>
      <c r="L75" s="904"/>
      <c r="M75" s="921">
        <f t="shared" si="27"/>
        <v>0</v>
      </c>
      <c r="N75" s="921">
        <f t="shared" si="19"/>
        <v>0</v>
      </c>
      <c r="O75" s="68"/>
    </row>
    <row r="76" spans="1:15">
      <c r="A76" s="68"/>
      <c r="B76" s="854" t="s">
        <v>331</v>
      </c>
      <c r="C76" s="848"/>
      <c r="D76" s="855"/>
      <c r="E76" s="849"/>
      <c r="F76" s="855"/>
      <c r="G76" s="849"/>
      <c r="H76" s="885">
        <f t="shared" si="22"/>
        <v>0</v>
      </c>
      <c r="I76" s="901">
        <f t="shared" si="17"/>
        <v>0</v>
      </c>
      <c r="J76" s="906"/>
      <c r="K76" s="902">
        <f>IF($H76=0,0,E76/$H76)</f>
        <v>0</v>
      </c>
      <c r="L76" s="906"/>
      <c r="M76" s="920">
        <f>IF($H76=0,0,G76/$H76)</f>
        <v>0</v>
      </c>
      <c r="N76" s="920">
        <f t="shared" si="19"/>
        <v>0</v>
      </c>
      <c r="O76" s="68"/>
    </row>
    <row r="77" spans="1:15">
      <c r="A77" s="68"/>
      <c r="B77" s="854" t="s">
        <v>332</v>
      </c>
      <c r="C77" s="848"/>
      <c r="D77" s="855"/>
      <c r="E77" s="849"/>
      <c r="F77" s="855"/>
      <c r="G77" s="849"/>
      <c r="H77" s="885">
        <f t="shared" si="22"/>
        <v>0</v>
      </c>
      <c r="I77" s="901">
        <f t="shared" ref="I77:I83" si="28">IF($H77=0,0,C77/$H77)</f>
        <v>0</v>
      </c>
      <c r="J77" s="906"/>
      <c r="K77" s="902">
        <f t="shared" ref="K77:K83" si="29">IF($H77=0,0,E77/$H77)</f>
        <v>0</v>
      </c>
      <c r="L77" s="906"/>
      <c r="M77" s="920">
        <f t="shared" ref="M77:M83" si="30">IF($H77=0,0,G77/$H77)</f>
        <v>0</v>
      </c>
      <c r="N77" s="920">
        <f t="shared" ref="N77:N83" si="31">SUM(K77:M77)</f>
        <v>0</v>
      </c>
      <c r="O77" s="68"/>
    </row>
    <row r="78" spans="1:15">
      <c r="A78" s="68"/>
      <c r="B78" s="854" t="s">
        <v>333</v>
      </c>
      <c r="C78" s="848"/>
      <c r="D78" s="855"/>
      <c r="E78" s="849"/>
      <c r="F78" s="855"/>
      <c r="G78" s="849"/>
      <c r="H78" s="885">
        <f t="shared" si="22"/>
        <v>0</v>
      </c>
      <c r="I78" s="901">
        <f t="shared" si="28"/>
        <v>0</v>
      </c>
      <c r="J78" s="906"/>
      <c r="K78" s="902">
        <f t="shared" si="29"/>
        <v>0</v>
      </c>
      <c r="L78" s="906"/>
      <c r="M78" s="920">
        <f t="shared" si="30"/>
        <v>0</v>
      </c>
      <c r="N78" s="920">
        <f t="shared" si="31"/>
        <v>0</v>
      </c>
      <c r="O78" s="68"/>
    </row>
    <row r="79" ht="14.25" spans="1:15">
      <c r="A79" s="68"/>
      <c r="B79" s="856" t="s">
        <v>334</v>
      </c>
      <c r="C79" s="850"/>
      <c r="D79" s="857"/>
      <c r="E79" s="851"/>
      <c r="F79" s="857"/>
      <c r="G79" s="851"/>
      <c r="H79" s="885">
        <f t="shared" si="22"/>
        <v>0</v>
      </c>
      <c r="I79" s="907">
        <f t="shared" si="28"/>
        <v>0</v>
      </c>
      <c r="J79" s="908"/>
      <c r="K79" s="909">
        <f t="shared" si="29"/>
        <v>0</v>
      </c>
      <c r="L79" s="908"/>
      <c r="M79" s="922">
        <f t="shared" si="30"/>
        <v>0</v>
      </c>
      <c r="N79" s="922">
        <f t="shared" si="31"/>
        <v>0</v>
      </c>
      <c r="O79" s="68"/>
    </row>
    <row r="80" spans="1:15">
      <c r="A80" s="68"/>
      <c r="B80" s="858" t="s">
        <v>335</v>
      </c>
      <c r="C80" s="852">
        <f>SUM(C81:C82)</f>
        <v>0</v>
      </c>
      <c r="D80" s="853"/>
      <c r="E80" s="886">
        <f t="shared" ref="E80:G80" si="32">SUM(E81:E82)</f>
        <v>0</v>
      </c>
      <c r="F80" s="853"/>
      <c r="G80" s="886">
        <f t="shared" si="32"/>
        <v>0</v>
      </c>
      <c r="H80" s="887">
        <f t="shared" si="22"/>
        <v>0</v>
      </c>
      <c r="I80" s="910">
        <f t="shared" si="28"/>
        <v>0</v>
      </c>
      <c r="J80" s="911"/>
      <c r="K80" s="912">
        <f t="shared" si="29"/>
        <v>0</v>
      </c>
      <c r="L80" s="911"/>
      <c r="M80" s="923">
        <f t="shared" si="30"/>
        <v>0</v>
      </c>
      <c r="N80" s="923">
        <f t="shared" si="31"/>
        <v>0</v>
      </c>
      <c r="O80" s="68"/>
    </row>
    <row r="81" spans="1:15">
      <c r="A81" s="68"/>
      <c r="B81" s="859" t="s">
        <v>336</v>
      </c>
      <c r="C81" s="860"/>
      <c r="D81" s="861"/>
      <c r="E81" s="888"/>
      <c r="F81" s="861"/>
      <c r="G81" s="888"/>
      <c r="H81" s="885">
        <f t="shared" si="22"/>
        <v>0</v>
      </c>
      <c r="I81" s="901">
        <f t="shared" si="28"/>
        <v>0</v>
      </c>
      <c r="J81" s="906"/>
      <c r="K81" s="902">
        <f t="shared" si="29"/>
        <v>0</v>
      </c>
      <c r="L81" s="906"/>
      <c r="M81" s="920">
        <f t="shared" si="30"/>
        <v>0</v>
      </c>
      <c r="N81" s="920">
        <f t="shared" si="31"/>
        <v>0</v>
      </c>
      <c r="O81" s="68"/>
    </row>
    <row r="82" spans="1:15">
      <c r="A82" s="68"/>
      <c r="B82" s="859" t="s">
        <v>337</v>
      </c>
      <c r="C82" s="860"/>
      <c r="D82" s="861"/>
      <c r="E82" s="888"/>
      <c r="F82" s="861"/>
      <c r="G82" s="888"/>
      <c r="H82" s="885">
        <f t="shared" si="22"/>
        <v>0</v>
      </c>
      <c r="I82" s="901">
        <f t="shared" si="28"/>
        <v>0</v>
      </c>
      <c r="J82" s="906"/>
      <c r="K82" s="902">
        <f t="shared" si="29"/>
        <v>0</v>
      </c>
      <c r="L82" s="906"/>
      <c r="M82" s="920">
        <f t="shared" si="30"/>
        <v>0</v>
      </c>
      <c r="N82" s="920">
        <f t="shared" si="31"/>
        <v>0</v>
      </c>
      <c r="O82" s="68"/>
    </row>
    <row r="83" ht="14.25" spans="1:15">
      <c r="A83" s="68"/>
      <c r="B83" s="858" t="s">
        <v>254</v>
      </c>
      <c r="C83" s="862">
        <f>C75+C69+C80</f>
        <v>0</v>
      </c>
      <c r="D83" s="862">
        <f>+D69</f>
        <v>0</v>
      </c>
      <c r="E83" s="889">
        <f>E75+E69+E80</f>
        <v>0</v>
      </c>
      <c r="F83" s="862">
        <f>+F69</f>
        <v>0</v>
      </c>
      <c r="G83" s="889">
        <f>G75+G69+G80</f>
        <v>0</v>
      </c>
      <c r="H83" s="890">
        <f t="shared" si="22"/>
        <v>0</v>
      </c>
      <c r="I83" s="913">
        <f t="shared" si="28"/>
        <v>0</v>
      </c>
      <c r="J83" s="914">
        <f>IF($H83=0,0,D83/$H83)</f>
        <v>0</v>
      </c>
      <c r="K83" s="914">
        <f t="shared" si="29"/>
        <v>0</v>
      </c>
      <c r="L83" s="914">
        <f>IF($H83=0,0,F83/$H83)</f>
        <v>0</v>
      </c>
      <c r="M83" s="924">
        <f t="shared" si="30"/>
        <v>0</v>
      </c>
      <c r="N83" s="924">
        <f t="shared" si="31"/>
        <v>0</v>
      </c>
      <c r="O83" s="68"/>
    </row>
    <row r="84" ht="14.25" spans="1:15">
      <c r="A84" s="68"/>
      <c r="B84" s="863" t="s">
        <v>338</v>
      </c>
      <c r="C84" s="864"/>
      <c r="D84" s="865"/>
      <c r="E84" s="865"/>
      <c r="F84" s="865"/>
      <c r="G84" s="865"/>
      <c r="H84" s="865"/>
      <c r="I84" s="865"/>
      <c r="J84" s="865"/>
      <c r="K84" s="865"/>
      <c r="L84" s="865"/>
      <c r="M84" s="865"/>
      <c r="N84" s="925"/>
      <c r="O84" s="68"/>
    </row>
    <row r="85" spans="1:15">
      <c r="A85" s="68"/>
      <c r="B85" s="866" t="s">
        <v>339</v>
      </c>
      <c r="C85" s="867"/>
      <c r="D85" s="867"/>
      <c r="E85" s="867"/>
      <c r="F85" s="867"/>
      <c r="G85" s="867"/>
      <c r="H85" s="867"/>
      <c r="I85" s="867"/>
      <c r="J85" s="867"/>
      <c r="K85" s="867"/>
      <c r="L85" s="867"/>
      <c r="M85" s="867"/>
      <c r="N85" s="867"/>
      <c r="O85" s="68"/>
    </row>
    <row r="86" spans="1:15">
      <c r="A86" s="68"/>
      <c r="B86" s="868"/>
      <c r="C86" s="868"/>
      <c r="D86" s="868"/>
      <c r="E86" s="868"/>
      <c r="F86" s="868"/>
      <c r="G86" s="868"/>
      <c r="H86" s="868"/>
      <c r="I86" s="868"/>
      <c r="J86" s="868"/>
      <c r="K86" s="868"/>
      <c r="L86" s="868"/>
      <c r="M86" s="868"/>
      <c r="N86" s="868"/>
      <c r="O86" s="68"/>
    </row>
    <row r="87" spans="1:15">
      <c r="A87" s="298"/>
      <c r="B87" s="135"/>
      <c r="C87" s="68"/>
      <c r="D87" s="68"/>
      <c r="E87" s="68"/>
      <c r="F87" s="68"/>
      <c r="G87" s="68"/>
      <c r="H87" s="68"/>
      <c r="I87" s="68"/>
      <c r="J87" s="68"/>
      <c r="K87" s="68"/>
      <c r="L87" s="68"/>
      <c r="M87" s="338"/>
      <c r="N87" s="68"/>
      <c r="O87" s="68"/>
    </row>
    <row r="88" spans="1:15">
      <c r="A88" s="298" t="s">
        <v>87</v>
      </c>
      <c r="B88" s="135"/>
      <c r="C88" s="68"/>
      <c r="D88" s="68"/>
      <c r="E88" s="68"/>
      <c r="F88" s="68"/>
      <c r="G88" s="68"/>
      <c r="H88" s="68"/>
      <c r="I88" s="68"/>
      <c r="J88" s="68"/>
      <c r="K88" s="68"/>
      <c r="L88" s="68"/>
      <c r="N88" s="68"/>
      <c r="O88" s="68"/>
    </row>
    <row r="89" ht="14.25" spans="1:15">
      <c r="A89" s="729" t="s">
        <v>230</v>
      </c>
      <c r="B89" s="869"/>
      <c r="C89" s="869"/>
      <c r="D89" s="869"/>
      <c r="E89" s="869"/>
      <c r="F89" s="869"/>
      <c r="G89" s="869"/>
      <c r="H89" s="869"/>
      <c r="I89" s="869"/>
      <c r="J89" s="869"/>
      <c r="K89" s="869"/>
      <c r="L89" s="869"/>
      <c r="M89" s="869"/>
      <c r="N89" s="869"/>
      <c r="O89" s="338" t="s">
        <v>112</v>
      </c>
    </row>
    <row r="90" spans="1:15">
      <c r="A90" s="68"/>
      <c r="B90" s="732"/>
      <c r="C90" s="81" t="s">
        <v>340</v>
      </c>
      <c r="D90" s="408"/>
      <c r="E90" s="408"/>
      <c r="F90" s="477"/>
      <c r="G90" s="732" t="s">
        <v>341</v>
      </c>
      <c r="H90" s="378"/>
      <c r="I90" s="378"/>
      <c r="J90" s="378"/>
      <c r="K90" s="448"/>
      <c r="L90" s="732" t="s">
        <v>342</v>
      </c>
      <c r="M90" s="378"/>
      <c r="N90" s="378"/>
      <c r="O90" s="448"/>
    </row>
    <row r="91" ht="14.25" spans="1:56">
      <c r="A91" s="68"/>
      <c r="B91" s="870"/>
      <c r="C91" s="735" t="s">
        <v>343</v>
      </c>
      <c r="D91" s="871" t="s">
        <v>344</v>
      </c>
      <c r="E91" s="787" t="s">
        <v>345</v>
      </c>
      <c r="F91" s="828" t="s">
        <v>346</v>
      </c>
      <c r="G91" s="399" t="s">
        <v>347</v>
      </c>
      <c r="H91" s="891" t="s">
        <v>130</v>
      </c>
      <c r="I91" s="891" t="s">
        <v>131</v>
      </c>
      <c r="J91" s="891" t="s">
        <v>348</v>
      </c>
      <c r="K91" s="915" t="s">
        <v>346</v>
      </c>
      <c r="L91" s="916" t="s">
        <v>349</v>
      </c>
      <c r="M91" s="891" t="s">
        <v>130</v>
      </c>
      <c r="N91" s="926" t="s">
        <v>131</v>
      </c>
      <c r="O91" s="915" t="s">
        <v>346</v>
      </c>
      <c r="BD91" s="932" t="s">
        <v>350</v>
      </c>
    </row>
    <row r="92" spans="1:56">
      <c r="A92" s="68"/>
      <c r="B92" s="872" t="s">
        <v>351</v>
      </c>
      <c r="C92" s="873"/>
      <c r="D92" s="874"/>
      <c r="E92" s="892"/>
      <c r="F92" s="893">
        <f>IFERROR(D92/('表1-1 资产配置状况'!$C$6-'表1-1 资产配置状况'!$D$178-'表1-1 资产配置状况'!$E$178),0)</f>
        <v>0</v>
      </c>
      <c r="G92" s="81"/>
      <c r="H92" s="894"/>
      <c r="I92" s="894"/>
      <c r="J92" s="408"/>
      <c r="K92" s="893">
        <f>IFERROR(H92/('表1-1 资产配置状况'!$C$6-'表1-1 资产配置状况'!$D$178-'表1-1 资产配置状况'!$E$178),0)</f>
        <v>0</v>
      </c>
      <c r="L92" s="81"/>
      <c r="M92" s="894"/>
      <c r="N92" s="927"/>
      <c r="O92" s="928">
        <f>IFERROR(M92/('表1-1 资产配置状况'!$C$6-'表1-1 资产配置状况'!$D$178-'表1-1 资产配置状况'!$E$178),0)</f>
        <v>0</v>
      </c>
      <c r="BB92" s="933"/>
      <c r="BD92" s="932" t="s">
        <v>352</v>
      </c>
    </row>
    <row r="93" spans="1:56">
      <c r="A93" s="68"/>
      <c r="B93" s="875" t="s">
        <v>353</v>
      </c>
      <c r="C93" s="876"/>
      <c r="D93" s="877"/>
      <c r="E93" s="895"/>
      <c r="F93" s="896">
        <f>IFERROR(D93/('表1-1 资产配置状况'!$C$6-'表1-1 资产配置状况'!$D$178-'表1-1 资产配置状况'!$E$178),0)</f>
        <v>0</v>
      </c>
      <c r="G93" s="331"/>
      <c r="H93" s="897"/>
      <c r="I93" s="897"/>
      <c r="J93" s="917"/>
      <c r="K93" s="896">
        <f>IFERROR(H93/('表1-1 资产配置状况'!$C$6-'表1-1 资产配置状况'!$D$178-'表1-1 资产配置状况'!$E$178),0)</f>
        <v>0</v>
      </c>
      <c r="L93" s="331"/>
      <c r="M93" s="897"/>
      <c r="N93" s="929"/>
      <c r="O93" s="930">
        <f>IFERROR(M93/('表1-1 资产配置状况'!$C$6-'表1-1 资产配置状况'!$D$178-'表1-1 资产配置状况'!$E$178),0)</f>
        <v>0</v>
      </c>
      <c r="BB93" s="933"/>
      <c r="BD93" s="934" t="s">
        <v>354</v>
      </c>
    </row>
    <row r="94" spans="1:56">
      <c r="A94" s="68"/>
      <c r="B94" s="875" t="s">
        <v>355</v>
      </c>
      <c r="C94" s="876"/>
      <c r="D94" s="877"/>
      <c r="E94" s="895"/>
      <c r="F94" s="896">
        <f>IFERROR(D94/('表1-1 资产配置状况'!$C$6-'表1-1 资产配置状况'!$D$178-'表1-1 资产配置状况'!$E$178),0)</f>
        <v>0</v>
      </c>
      <c r="G94" s="331"/>
      <c r="H94" s="897"/>
      <c r="I94" s="897"/>
      <c r="J94" s="917"/>
      <c r="K94" s="896">
        <f>IFERROR(H94/('表1-1 资产配置状况'!$C$6-'表1-1 资产配置状况'!$D$178-'表1-1 资产配置状况'!$E$178),0)</f>
        <v>0</v>
      </c>
      <c r="L94" s="331"/>
      <c r="M94" s="897"/>
      <c r="N94" s="929"/>
      <c r="O94" s="930">
        <f>IFERROR(M94/('表1-1 资产配置状况'!$C$6-'表1-1 资产配置状况'!$D$178-'表1-1 资产配置状况'!$E$178),0)</f>
        <v>0</v>
      </c>
      <c r="BB94" s="933"/>
      <c r="BD94" s="934" t="s">
        <v>356</v>
      </c>
    </row>
    <row r="95" spans="1:56">
      <c r="A95" s="68"/>
      <c r="B95" s="875" t="s">
        <v>357</v>
      </c>
      <c r="C95" s="876"/>
      <c r="D95" s="877"/>
      <c r="E95" s="895"/>
      <c r="F95" s="896">
        <f>IFERROR(D95/('表1-1 资产配置状况'!$C$6-'表1-1 资产配置状况'!$D$178-'表1-1 资产配置状况'!$E$178),0)</f>
        <v>0</v>
      </c>
      <c r="G95" s="331"/>
      <c r="H95" s="897"/>
      <c r="I95" s="897"/>
      <c r="J95" s="917"/>
      <c r="K95" s="896">
        <f>IFERROR(H95/('表1-1 资产配置状况'!$C$6-'表1-1 资产配置状况'!$D$178-'表1-1 资产配置状况'!$E$178),0)</f>
        <v>0</v>
      </c>
      <c r="L95" s="331"/>
      <c r="M95" s="897"/>
      <c r="N95" s="929"/>
      <c r="O95" s="930">
        <f>IFERROR(M95/('表1-1 资产配置状况'!$C$6-'表1-1 资产配置状况'!$D$178-'表1-1 资产配置状况'!$E$178),0)</f>
        <v>0</v>
      </c>
      <c r="BB95" s="933"/>
      <c r="BD95" s="932" t="s">
        <v>358</v>
      </c>
    </row>
    <row r="96" spans="1:56">
      <c r="A96" s="68"/>
      <c r="B96" s="875" t="s">
        <v>359</v>
      </c>
      <c r="C96" s="876"/>
      <c r="D96" s="877"/>
      <c r="E96" s="895"/>
      <c r="F96" s="896">
        <f>IFERROR(D96/('表1-1 资产配置状况'!$C$6-'表1-1 资产配置状况'!$D$178-'表1-1 资产配置状况'!$E$178),0)</f>
        <v>0</v>
      </c>
      <c r="G96" s="331"/>
      <c r="H96" s="897"/>
      <c r="I96" s="897"/>
      <c r="J96" s="917"/>
      <c r="K96" s="896">
        <f>IFERROR(H96/('表1-1 资产配置状况'!$C$6-'表1-1 资产配置状况'!$D$178-'表1-1 资产配置状况'!$E$178),0)</f>
        <v>0</v>
      </c>
      <c r="L96" s="331"/>
      <c r="M96" s="897"/>
      <c r="N96" s="929"/>
      <c r="O96" s="930">
        <f>IFERROR(M96/('表1-1 资产配置状况'!$C$6-'表1-1 资产配置状况'!$D$178-'表1-1 资产配置状况'!$E$178),0)</f>
        <v>0</v>
      </c>
      <c r="BB96" s="933"/>
      <c r="BD96" s="934" t="s">
        <v>360</v>
      </c>
    </row>
    <row r="97" ht="14.25" spans="1:56">
      <c r="A97" s="68"/>
      <c r="B97" s="878" t="s">
        <v>361</v>
      </c>
      <c r="C97" s="879"/>
      <c r="D97" s="880"/>
      <c r="E97" s="880"/>
      <c r="F97" s="898"/>
      <c r="G97" s="396" t="s">
        <v>254</v>
      </c>
      <c r="H97" s="899">
        <f>SUM(H92:H96)</f>
        <v>0</v>
      </c>
      <c r="I97" s="899">
        <f>SUM(I92:I96)</f>
        <v>0</v>
      </c>
      <c r="J97" s="725"/>
      <c r="K97" s="918">
        <f>SUM(K92:K96)</f>
        <v>0</v>
      </c>
      <c r="L97" s="396" t="s">
        <v>254</v>
      </c>
      <c r="M97" s="899">
        <f>SUM(M92:M96)</f>
        <v>0</v>
      </c>
      <c r="N97" s="899">
        <f>SUM(N92:N96)</f>
        <v>0</v>
      </c>
      <c r="O97" s="931">
        <f>SUM(O92:O96)</f>
        <v>0</v>
      </c>
      <c r="BB97" s="933"/>
      <c r="BD97" s="932" t="s">
        <v>362</v>
      </c>
    </row>
    <row r="98" ht="14.25" spans="1:56">
      <c r="A98" s="68"/>
      <c r="B98" s="130" t="s">
        <v>363</v>
      </c>
      <c r="C98" s="881"/>
      <c r="D98" s="882"/>
      <c r="E98" s="882"/>
      <c r="F98" s="882"/>
      <c r="G98" s="882"/>
      <c r="H98" s="882"/>
      <c r="I98" s="882"/>
      <c r="J98" s="882"/>
      <c r="K98" s="882"/>
      <c r="L98" s="882"/>
      <c r="M98" s="882"/>
      <c r="N98" s="882"/>
      <c r="O98" s="882"/>
      <c r="BB98" s="933"/>
      <c r="BD98" s="932" t="s">
        <v>364</v>
      </c>
    </row>
    <row r="99" spans="1:56">
      <c r="A99" s="68"/>
      <c r="B99" s="133"/>
      <c r="C99" s="595"/>
      <c r="D99" s="595"/>
      <c r="E99" s="595"/>
      <c r="F99" s="595"/>
      <c r="G99" s="595"/>
      <c r="H99" s="595"/>
      <c r="I99" s="595"/>
      <c r="J99" s="595"/>
      <c r="K99" s="595"/>
      <c r="L99" s="595"/>
      <c r="M99" s="595"/>
      <c r="N99" s="595"/>
      <c r="O99" s="595"/>
      <c r="BB99" s="933"/>
      <c r="BD99" s="932" t="s">
        <v>365</v>
      </c>
    </row>
    <row r="100" spans="1:56">
      <c r="A100" s="68"/>
      <c r="B100" s="133"/>
      <c r="C100" s="595"/>
      <c r="D100" s="595"/>
      <c r="E100" s="595"/>
      <c r="F100" s="595"/>
      <c r="G100" s="595"/>
      <c r="H100" s="595"/>
      <c r="I100" s="595"/>
      <c r="J100" s="595"/>
      <c r="K100" s="595"/>
      <c r="L100" s="595"/>
      <c r="M100" s="595"/>
      <c r="N100" s="595"/>
      <c r="O100" s="595"/>
      <c r="BB100" s="933"/>
      <c r="BD100" s="932" t="s">
        <v>366</v>
      </c>
    </row>
    <row r="101" spans="1:56">
      <c r="A101" s="68"/>
      <c r="B101" s="133"/>
      <c r="C101" s="595"/>
      <c r="D101" s="595"/>
      <c r="E101" s="595"/>
      <c r="F101" s="595"/>
      <c r="G101" s="595"/>
      <c r="H101" s="595"/>
      <c r="I101" s="595"/>
      <c r="J101" s="595"/>
      <c r="K101" s="595"/>
      <c r="L101" s="595"/>
      <c r="M101" s="595"/>
      <c r="N101" s="595"/>
      <c r="O101" s="595"/>
      <c r="BB101" s="933"/>
      <c r="BD101" s="932" t="s">
        <v>367</v>
      </c>
    </row>
    <row r="102" spans="1:56">
      <c r="A102" s="68"/>
      <c r="B102" s="133"/>
      <c r="C102" s="595"/>
      <c r="D102" s="595"/>
      <c r="E102" s="595"/>
      <c r="F102" s="595"/>
      <c r="G102" s="595"/>
      <c r="H102" s="595"/>
      <c r="I102" s="595"/>
      <c r="J102" s="595"/>
      <c r="K102" s="595"/>
      <c r="L102" s="595"/>
      <c r="M102" s="595"/>
      <c r="N102" s="595"/>
      <c r="O102" s="595"/>
      <c r="BB102" s="933"/>
      <c r="BD102" s="932" t="s">
        <v>368</v>
      </c>
    </row>
    <row r="103" spans="1:56">
      <c r="A103" s="68"/>
      <c r="B103" s="133"/>
      <c r="C103" s="595"/>
      <c r="D103" s="595"/>
      <c r="E103" s="595"/>
      <c r="F103" s="595"/>
      <c r="G103" s="595"/>
      <c r="H103" s="595"/>
      <c r="I103" s="595"/>
      <c r="J103" s="595"/>
      <c r="K103" s="595"/>
      <c r="L103" s="595"/>
      <c r="M103" s="595"/>
      <c r="N103" s="595"/>
      <c r="O103" s="595"/>
      <c r="BB103" s="933"/>
      <c r="BD103" s="932" t="s">
        <v>369</v>
      </c>
    </row>
    <row r="104" spans="1:56">
      <c r="A104" s="68"/>
      <c r="B104" s="133"/>
      <c r="C104" s="595"/>
      <c r="D104" s="595"/>
      <c r="E104" s="595"/>
      <c r="F104" s="595"/>
      <c r="G104" s="595"/>
      <c r="H104" s="595"/>
      <c r="I104" s="595"/>
      <c r="J104" s="595"/>
      <c r="K104" s="595"/>
      <c r="L104" s="595"/>
      <c r="M104" s="595"/>
      <c r="N104" s="595"/>
      <c r="O104" s="595"/>
      <c r="BB104" s="933"/>
      <c r="BD104" s="932" t="s">
        <v>370</v>
      </c>
    </row>
    <row r="105" spans="1:56">
      <c r="A105" s="68"/>
      <c r="B105" s="133"/>
      <c r="C105" s="595"/>
      <c r="D105" s="595"/>
      <c r="E105" s="595"/>
      <c r="F105" s="595"/>
      <c r="G105" s="595"/>
      <c r="H105" s="595"/>
      <c r="I105" s="595"/>
      <c r="J105" s="595"/>
      <c r="K105" s="595"/>
      <c r="L105" s="595"/>
      <c r="M105" s="595"/>
      <c r="N105" s="595"/>
      <c r="O105" s="595"/>
      <c r="BB105" s="933"/>
      <c r="BD105" s="932" t="s">
        <v>371</v>
      </c>
    </row>
    <row r="106" spans="1:56">
      <c r="A106" s="68"/>
      <c r="B106" s="133"/>
      <c r="C106" s="595"/>
      <c r="D106" s="595"/>
      <c r="E106" s="595"/>
      <c r="F106" s="595"/>
      <c r="G106" s="595"/>
      <c r="H106" s="595"/>
      <c r="I106" s="595"/>
      <c r="J106" s="595"/>
      <c r="K106" s="595"/>
      <c r="L106" s="595"/>
      <c r="M106" s="595"/>
      <c r="N106" s="595"/>
      <c r="O106" s="595"/>
      <c r="BB106" s="933"/>
      <c r="BD106" s="932" t="s">
        <v>372</v>
      </c>
    </row>
    <row r="107" spans="1:56">
      <c r="A107" s="68"/>
      <c r="B107" s="133"/>
      <c r="C107" s="595"/>
      <c r="D107" s="595"/>
      <c r="E107" s="595"/>
      <c r="F107" s="595"/>
      <c r="G107" s="595"/>
      <c r="H107" s="595"/>
      <c r="I107" s="595"/>
      <c r="J107" s="595"/>
      <c r="K107" s="595"/>
      <c r="L107" s="595"/>
      <c r="M107" s="595"/>
      <c r="N107" s="595"/>
      <c r="O107" s="595"/>
      <c r="BB107" s="933"/>
      <c r="BD107" s="932" t="s">
        <v>373</v>
      </c>
    </row>
    <row r="108" spans="1:56">
      <c r="A108" s="68"/>
      <c r="B108" s="133"/>
      <c r="C108" s="595"/>
      <c r="D108" s="595"/>
      <c r="E108" s="595"/>
      <c r="F108" s="595"/>
      <c r="G108" s="595"/>
      <c r="H108" s="595"/>
      <c r="I108" s="595"/>
      <c r="J108" s="595"/>
      <c r="K108" s="595"/>
      <c r="L108" s="595"/>
      <c r="M108" s="595"/>
      <c r="N108" s="595"/>
      <c r="O108" s="595"/>
      <c r="BB108" s="933"/>
      <c r="BD108" s="932" t="s">
        <v>374</v>
      </c>
    </row>
    <row r="109" spans="1:56">
      <c r="A109" s="68"/>
      <c r="B109" s="133"/>
      <c r="C109" s="595"/>
      <c r="D109" s="595"/>
      <c r="E109" s="595"/>
      <c r="F109" s="595"/>
      <c r="G109" s="595"/>
      <c r="H109" s="595"/>
      <c r="I109" s="595"/>
      <c r="J109" s="595"/>
      <c r="K109" s="595"/>
      <c r="L109" s="595"/>
      <c r="M109" s="595"/>
      <c r="N109" s="595"/>
      <c r="O109" s="595"/>
      <c r="BB109" s="933"/>
      <c r="BD109" s="932" t="s">
        <v>375</v>
      </c>
    </row>
    <row r="110" spans="54:56">
      <c r="BB110" s="933"/>
      <c r="BD110" s="932" t="s">
        <v>376</v>
      </c>
    </row>
    <row r="111" spans="54:56">
      <c r="BB111" s="933"/>
      <c r="BD111" s="932" t="s">
        <v>377</v>
      </c>
    </row>
    <row r="112" spans="54:56">
      <c r="BB112" s="933"/>
      <c r="BD112" s="932" t="s">
        <v>378</v>
      </c>
    </row>
    <row r="113" spans="54:56">
      <c r="BB113" s="933"/>
      <c r="BD113" s="932" t="s">
        <v>379</v>
      </c>
    </row>
    <row r="114" spans="54:56">
      <c r="BB114" s="933"/>
      <c r="BD114" s="932" t="s">
        <v>380</v>
      </c>
    </row>
    <row r="115" spans="54:56">
      <c r="BB115" s="933"/>
      <c r="BD115" s="932" t="s">
        <v>381</v>
      </c>
    </row>
    <row r="116" spans="54:56">
      <c r="BB116" s="933"/>
      <c r="BD116" s="932" t="s">
        <v>382</v>
      </c>
    </row>
    <row r="117" spans="54:56">
      <c r="BB117" s="933"/>
      <c r="BD117" s="932" t="s">
        <v>383</v>
      </c>
    </row>
    <row r="118" spans="54:56">
      <c r="BB118" s="933"/>
      <c r="BD118" s="934" t="s">
        <v>384</v>
      </c>
    </row>
    <row r="119" spans="54:56">
      <c r="BB119" s="933"/>
      <c r="BD119" s="934" t="s">
        <v>385</v>
      </c>
    </row>
    <row r="120" spans="54:56">
      <c r="BB120" s="933"/>
      <c r="BD120" s="934" t="s">
        <v>386</v>
      </c>
    </row>
    <row r="121" spans="54:56">
      <c r="BB121" s="933"/>
      <c r="BD121" s="934" t="s">
        <v>387</v>
      </c>
    </row>
    <row r="122" spans="54:56">
      <c r="BB122" s="933"/>
      <c r="BD122" s="68" t="s">
        <v>388</v>
      </c>
    </row>
    <row r="123" spans="54:56">
      <c r="BB123" s="933"/>
      <c r="BD123" s="68" t="s">
        <v>389</v>
      </c>
    </row>
    <row r="124" spans="54:56">
      <c r="BB124" s="933"/>
      <c r="BD124" s="68" t="s">
        <v>390</v>
      </c>
    </row>
    <row r="125" spans="54:56">
      <c r="BB125" s="933"/>
      <c r="BD125" s="68" t="s">
        <v>391</v>
      </c>
    </row>
    <row r="126" spans="54:56">
      <c r="BB126" s="933"/>
      <c r="BD126" s="68" t="s">
        <v>392</v>
      </c>
    </row>
    <row r="127" spans="54:56">
      <c r="BB127" s="933"/>
      <c r="BD127" s="68" t="s">
        <v>393</v>
      </c>
    </row>
    <row r="128" spans="54:56">
      <c r="BB128" s="933"/>
      <c r="BD128" s="68" t="s">
        <v>394</v>
      </c>
    </row>
    <row r="129" spans="54:56">
      <c r="BB129" s="933"/>
      <c r="BD129" s="68" t="s">
        <v>395</v>
      </c>
    </row>
    <row r="130" spans="54:56">
      <c r="BB130" s="933"/>
      <c r="BD130" s="68" t="s">
        <v>396</v>
      </c>
    </row>
    <row r="131" spans="54:56">
      <c r="BB131" s="933"/>
      <c r="BD131" s="68" t="s">
        <v>397</v>
      </c>
    </row>
    <row r="132" spans="54:56">
      <c r="BB132" s="933"/>
      <c r="BD132" s="68" t="s">
        <v>398</v>
      </c>
    </row>
    <row r="133" spans="54:56">
      <c r="BB133" s="933"/>
      <c r="BD133" s="68" t="s">
        <v>399</v>
      </c>
    </row>
  </sheetData>
  <sheetProtection formatCells="0" formatColumns="0" formatRows="0"/>
  <protectedRanges>
    <protectedRange sqref="C47:J53" name="区域4_1_1"/>
    <protectedRange sqref="C55:J61" name="区域4_1_2"/>
  </protectedRanges>
  <mergeCells count="22">
    <mergeCell ref="A1:M1"/>
    <mergeCell ref="C5:I5"/>
    <mergeCell ref="A29:B29"/>
    <mergeCell ref="C45:K45"/>
    <mergeCell ref="C67:H67"/>
    <mergeCell ref="I67:N67"/>
    <mergeCell ref="C84:N84"/>
    <mergeCell ref="C90:F90"/>
    <mergeCell ref="G90:K90"/>
    <mergeCell ref="L90:O90"/>
    <mergeCell ref="C97:F97"/>
    <mergeCell ref="C98:O98"/>
    <mergeCell ref="A5:A6"/>
    <mergeCell ref="A7:A17"/>
    <mergeCell ref="A18:A28"/>
    <mergeCell ref="A47:A54"/>
    <mergeCell ref="A55:A62"/>
    <mergeCell ref="B5:B6"/>
    <mergeCell ref="B67:B68"/>
    <mergeCell ref="B90:B91"/>
    <mergeCell ref="J5:J6"/>
    <mergeCell ref="A45:B46"/>
  </mergeCells>
  <dataValidations count="4">
    <dataValidation type="list" allowBlank="1" showInputMessage="1" showErrorMessage="1" sqref="J92:J96">
      <formula1>"是,否"</formula1>
    </dataValidation>
    <dataValidation type="list" allowBlank="1" showInputMessage="1" showErrorMessage="1" sqref="C92:C96">
      <formula1>$BD$92:$BD$133</formula1>
    </dataValidation>
    <dataValidation showInputMessage="1" showErrorMessage="1" sqref="H2"/>
    <dataValidation type="decimal" operator="between" allowBlank="1" showInputMessage="1" showErrorMessage="1" sqref="C97">
      <formula1>(F92^2+F93^2+F94^2+F95^2+F96^2)*10000</formula1>
      <formula2>10000</formula2>
    </dataValidation>
  </dataValidations>
  <printOptions horizontalCentered="1"/>
  <pageMargins left="0.707638888888889" right="0.707638888888889" top="0.747916666666667" bottom="0.747916666666667" header="0.313888888888889" footer="0.313888888888889"/>
  <pageSetup paperSize="9" scale="35" orientation="landscape"/>
  <headerFooter>
    <oddFooter>&amp;C第 &amp;P 页，共 &amp;N 页</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pageSetUpPr fitToPage="1"/>
  </sheetPr>
  <dimension ref="A1:P56"/>
  <sheetViews>
    <sheetView view="pageBreakPreview" zoomScale="110" zoomScaleNormal="90" workbookViewId="0">
      <selection activeCell="E51" sqref="E51"/>
    </sheetView>
  </sheetViews>
  <sheetFormatPr defaultColWidth="9" defaultRowHeight="13.5"/>
  <cols>
    <col min="1" max="1" width="38.6666666666667" customWidth="1"/>
    <col min="2" max="4" width="20.3333333333333" customWidth="1"/>
    <col min="5" max="5" width="24" customWidth="1"/>
    <col min="6" max="7" width="14.8333333333333" customWidth="1"/>
    <col min="8" max="8" width="13.6666666666667" customWidth="1"/>
    <col min="9" max="10" width="14.8333333333333" customWidth="1"/>
    <col min="11" max="11" width="17.3333333333333" style="68" customWidth="1"/>
    <col min="12" max="16384" width="9" style="68"/>
  </cols>
  <sheetData>
    <row r="1" ht="22.5" spans="1:10">
      <c r="A1" s="297" t="s">
        <v>88</v>
      </c>
      <c r="B1" s="297"/>
      <c r="C1" s="297"/>
      <c r="D1" s="297"/>
      <c r="E1" s="297"/>
      <c r="F1" s="297"/>
      <c r="G1" s="297"/>
      <c r="H1" s="297"/>
      <c r="I1" s="297"/>
      <c r="J1" s="297"/>
    </row>
    <row r="2" ht="14.25" spans="1:10">
      <c r="A2" s="298" t="str">
        <f>'表1-1 资产配置状况'!A2</f>
        <v>公司名称：</v>
      </c>
      <c r="B2" s="592"/>
      <c r="C2" s="299" t="str">
        <f>'表1-2 资产信用状况'!E2</f>
        <v>//</v>
      </c>
      <c r="D2" s="78"/>
      <c r="E2" s="78"/>
      <c r="F2" s="78"/>
      <c r="G2" s="78"/>
      <c r="H2" s="78"/>
      <c r="I2" s="68"/>
      <c r="J2" s="68"/>
    </row>
    <row r="3" ht="24.75" spans="1:16">
      <c r="A3" s="593" t="s">
        <v>400</v>
      </c>
      <c r="B3" s="594" t="s">
        <v>401</v>
      </c>
      <c r="C3" s="298"/>
      <c r="D3" s="68"/>
      <c r="E3" s="68"/>
      <c r="F3" s="68"/>
      <c r="G3" s="68"/>
      <c r="H3" s="68"/>
      <c r="I3" s="68"/>
      <c r="J3" s="338"/>
      <c r="K3" s="716"/>
      <c r="O3" s="716"/>
      <c r="P3" s="716"/>
    </row>
    <row r="4" ht="14.25" spans="1:10">
      <c r="A4" s="225" t="s">
        <v>89</v>
      </c>
      <c r="B4" s="595"/>
      <c r="C4" s="135"/>
      <c r="D4" s="135"/>
      <c r="E4" s="135"/>
      <c r="F4" s="135"/>
      <c r="G4" s="135"/>
      <c r="H4" s="498"/>
      <c r="I4" s="498"/>
      <c r="J4" s="498" t="s">
        <v>112</v>
      </c>
    </row>
    <row r="5" ht="14.25" spans="1:11">
      <c r="A5" s="300" t="s">
        <v>402</v>
      </c>
      <c r="B5" s="596" t="s">
        <v>403</v>
      </c>
      <c r="C5" s="597"/>
      <c r="D5" s="598"/>
      <c r="E5" s="675" t="s">
        <v>404</v>
      </c>
      <c r="F5" s="376" t="s">
        <v>254</v>
      </c>
      <c r="G5" s="676" t="s">
        <v>303</v>
      </c>
      <c r="H5" s="675" t="s">
        <v>405</v>
      </c>
      <c r="I5" s="675" t="s">
        <v>406</v>
      </c>
      <c r="J5" s="675" t="s">
        <v>407</v>
      </c>
      <c r="K5" s="675" t="s">
        <v>408</v>
      </c>
    </row>
    <row r="6" spans="1:11">
      <c r="A6" s="599"/>
      <c r="B6" s="600" t="s">
        <v>409</v>
      </c>
      <c r="C6" s="600" t="s">
        <v>410</v>
      </c>
      <c r="D6" s="601" t="s">
        <v>411</v>
      </c>
      <c r="E6" s="677"/>
      <c r="F6" s="678"/>
      <c r="G6" s="679"/>
      <c r="H6" s="677"/>
      <c r="I6" s="677"/>
      <c r="J6" s="677"/>
      <c r="K6" s="677"/>
    </row>
    <row r="7" ht="14.25" spans="1:11">
      <c r="A7" s="602" t="s">
        <v>123</v>
      </c>
      <c r="B7" s="603">
        <f>B12+B13+B14</f>
        <v>0</v>
      </c>
      <c r="C7" s="603">
        <f>C12+C13+C14</f>
        <v>0</v>
      </c>
      <c r="D7" s="603">
        <f>D12+D13+D14</f>
        <v>0</v>
      </c>
      <c r="E7" s="603">
        <f>E12+E13+E14</f>
        <v>0</v>
      </c>
      <c r="F7" s="680">
        <f t="shared" ref="F7:F14" si="0">SUM(B7:E7)</f>
        <v>0</v>
      </c>
      <c r="G7" s="681">
        <f t="shared" ref="G7:G14" si="1">IF($F$7=0,0,F7/$F$7)</f>
        <v>0</v>
      </c>
      <c r="H7" s="682"/>
      <c r="I7" s="682"/>
      <c r="J7" s="717"/>
      <c r="K7" s="717"/>
    </row>
    <row r="8" ht="14.25" spans="1:11">
      <c r="A8" s="604" t="s">
        <v>412</v>
      </c>
      <c r="B8" s="605"/>
      <c r="C8" s="605"/>
      <c r="D8" s="606"/>
      <c r="E8" s="606"/>
      <c r="F8" s="680">
        <f t="shared" si="0"/>
        <v>0</v>
      </c>
      <c r="G8" s="683">
        <f t="shared" si="1"/>
        <v>0</v>
      </c>
      <c r="H8" s="684"/>
      <c r="I8" s="718"/>
      <c r="J8" s="719"/>
      <c r="K8" s="719"/>
    </row>
    <row r="9" spans="1:11">
      <c r="A9" s="604" t="s">
        <v>413</v>
      </c>
      <c r="B9" s="605"/>
      <c r="C9" s="605"/>
      <c r="D9" s="606"/>
      <c r="E9" s="606"/>
      <c r="F9" s="680">
        <f t="shared" si="0"/>
        <v>0</v>
      </c>
      <c r="G9" s="683">
        <f t="shared" si="1"/>
        <v>0</v>
      </c>
      <c r="H9" s="684"/>
      <c r="I9" s="718"/>
      <c r="J9" s="717"/>
      <c r="K9" s="717"/>
    </row>
    <row r="10" spans="1:11">
      <c r="A10" s="604" t="s">
        <v>414</v>
      </c>
      <c r="B10" s="605"/>
      <c r="C10" s="605"/>
      <c r="D10" s="606"/>
      <c r="E10" s="606"/>
      <c r="F10" s="680">
        <f t="shared" si="0"/>
        <v>0</v>
      </c>
      <c r="G10" s="683">
        <f t="shared" si="1"/>
        <v>0</v>
      </c>
      <c r="H10" s="684"/>
      <c r="I10" s="718"/>
      <c r="J10" s="717"/>
      <c r="K10" s="717"/>
    </row>
    <row r="11" s="591" customFormat="1" ht="12.75" spans="1:11">
      <c r="A11" s="607" t="s">
        <v>415</v>
      </c>
      <c r="B11" s="608"/>
      <c r="C11" s="608"/>
      <c r="D11" s="609"/>
      <c r="E11" s="609"/>
      <c r="F11" s="685">
        <f t="shared" si="0"/>
        <v>0</v>
      </c>
      <c r="G11" s="681">
        <f t="shared" si="1"/>
        <v>0</v>
      </c>
      <c r="H11" s="686"/>
      <c r="I11" s="720"/>
      <c r="J11" s="721"/>
      <c r="K11" s="721"/>
    </row>
    <row r="12" ht="14.25" spans="1:11">
      <c r="A12" s="610" t="s">
        <v>124</v>
      </c>
      <c r="B12" s="611"/>
      <c r="C12" s="611"/>
      <c r="D12" s="612"/>
      <c r="E12" s="612"/>
      <c r="F12" s="687">
        <f t="shared" si="0"/>
        <v>0</v>
      </c>
      <c r="G12" s="688">
        <f t="shared" si="1"/>
        <v>0</v>
      </c>
      <c r="H12" s="689"/>
      <c r="I12" s="722"/>
      <c r="J12" s="723"/>
      <c r="K12" s="723"/>
    </row>
    <row r="13" spans="1:11">
      <c r="A13" s="613" t="s">
        <v>127</v>
      </c>
      <c r="B13" s="614"/>
      <c r="C13" s="614"/>
      <c r="D13" s="615"/>
      <c r="E13" s="615"/>
      <c r="F13" s="680">
        <f t="shared" si="0"/>
        <v>0</v>
      </c>
      <c r="G13" s="683">
        <f t="shared" si="1"/>
        <v>0</v>
      </c>
      <c r="H13" s="689"/>
      <c r="I13" s="722"/>
      <c r="J13" s="717"/>
      <c r="K13" s="717"/>
    </row>
    <row r="14" ht="14.25" spans="1:11">
      <c r="A14" s="616" t="s">
        <v>128</v>
      </c>
      <c r="B14" s="617"/>
      <c r="C14" s="617"/>
      <c r="D14" s="618"/>
      <c r="E14" s="618"/>
      <c r="F14" s="690">
        <f t="shared" si="0"/>
        <v>0</v>
      </c>
      <c r="G14" s="691">
        <f t="shared" si="1"/>
        <v>0</v>
      </c>
      <c r="H14" s="692"/>
      <c r="I14" s="724"/>
      <c r="J14" s="725"/>
      <c r="K14" s="725"/>
    </row>
    <row r="15" ht="14.25" spans="1:11">
      <c r="A15" s="619" t="s">
        <v>129</v>
      </c>
      <c r="B15" s="620"/>
      <c r="C15" s="620"/>
      <c r="D15" s="621"/>
      <c r="E15" s="621"/>
      <c r="F15" s="693"/>
      <c r="G15" s="694"/>
      <c r="H15" s="695"/>
      <c r="I15" s="726"/>
      <c r="J15" s="726"/>
      <c r="K15" s="726"/>
    </row>
    <row r="16" spans="1:10">
      <c r="A16" s="622" t="s">
        <v>416</v>
      </c>
      <c r="B16" s="592"/>
      <c r="C16" s="68"/>
      <c r="D16" s="68"/>
      <c r="E16" s="68"/>
      <c r="F16" s="68"/>
      <c r="G16" s="68"/>
      <c r="H16" s="68"/>
      <c r="I16" s="727"/>
      <c r="J16" s="68"/>
    </row>
    <row r="17" spans="1:10">
      <c r="A17" s="68"/>
      <c r="B17" s="592"/>
      <c r="C17" s="68"/>
      <c r="D17" s="68"/>
      <c r="E17" s="68"/>
      <c r="F17" s="68"/>
      <c r="G17" s="68"/>
      <c r="H17" s="68"/>
      <c r="I17" s="727"/>
      <c r="J17" s="68"/>
    </row>
    <row r="18" spans="1:10">
      <c r="A18" s="68"/>
      <c r="B18" s="592"/>
      <c r="C18" s="68"/>
      <c r="D18" s="68"/>
      <c r="F18" s="68"/>
      <c r="G18" s="68"/>
      <c r="H18" s="68"/>
      <c r="I18" s="68"/>
      <c r="J18" s="68"/>
    </row>
    <row r="19" ht="14.25" spans="1:10">
      <c r="A19" s="225" t="s">
        <v>417</v>
      </c>
      <c r="B19" s="623"/>
      <c r="C19" s="624" t="s">
        <v>112</v>
      </c>
      <c r="E19" s="68"/>
      <c r="G19" s="68"/>
      <c r="H19" s="68"/>
      <c r="I19" s="68"/>
      <c r="J19" s="68"/>
    </row>
    <row r="20" spans="1:10">
      <c r="A20" s="81"/>
      <c r="B20" s="408" t="s">
        <v>418</v>
      </c>
      <c r="C20" s="477" t="s">
        <v>303</v>
      </c>
      <c r="D20" s="68"/>
      <c r="E20" s="68"/>
      <c r="F20" s="68"/>
      <c r="G20" s="68"/>
      <c r="H20" s="68"/>
      <c r="I20" s="68"/>
      <c r="J20" s="68"/>
    </row>
    <row r="21" ht="14.25" spans="1:10">
      <c r="A21" s="625" t="s">
        <v>419</v>
      </c>
      <c r="B21" s="626">
        <f>SUM(B22,B24:B25)</f>
        <v>0</v>
      </c>
      <c r="C21" s="627">
        <f>IF($B$27=0,0,B21/$B$27)</f>
        <v>0</v>
      </c>
      <c r="D21" s="68"/>
      <c r="E21" s="68"/>
      <c r="F21" s="68"/>
      <c r="G21" s="68"/>
      <c r="H21" s="68"/>
      <c r="I21" s="68"/>
      <c r="J21" s="68"/>
    </row>
    <row r="22" spans="1:10">
      <c r="A22" s="311" t="s">
        <v>420</v>
      </c>
      <c r="B22" s="628"/>
      <c r="C22" s="627">
        <f>IF($B$27=0,0,B22/$B$27)</f>
        <v>0</v>
      </c>
      <c r="D22" s="68"/>
      <c r="E22" s="68"/>
      <c r="F22" s="68"/>
      <c r="G22" s="68"/>
      <c r="H22" s="68"/>
      <c r="I22" s="68"/>
      <c r="J22" s="68"/>
    </row>
    <row r="23" spans="1:10">
      <c r="A23" s="629" t="s">
        <v>421</v>
      </c>
      <c r="B23" s="628"/>
      <c r="C23" s="627">
        <f>IF($B$27=0,0,B23/$B$27)</f>
        <v>0</v>
      </c>
      <c r="D23" s="68"/>
      <c r="E23" s="68"/>
      <c r="F23" s="68"/>
      <c r="G23" s="68"/>
      <c r="H23" s="68"/>
      <c r="I23" s="68"/>
      <c r="J23" s="68"/>
    </row>
    <row r="24" spans="1:10">
      <c r="A24" s="311" t="s">
        <v>127</v>
      </c>
      <c r="B24" s="628"/>
      <c r="C24" s="627">
        <f t="shared" ref="C24:C27" si="2">IF($B$27=0,0,B24/$B$27)</f>
        <v>0</v>
      </c>
      <c r="D24" s="68"/>
      <c r="E24" s="68"/>
      <c r="F24" s="68"/>
      <c r="G24" s="68"/>
      <c r="H24" s="68"/>
      <c r="I24" s="68"/>
      <c r="J24" s="68"/>
    </row>
    <row r="25" spans="1:10">
      <c r="A25" s="630" t="s">
        <v>128</v>
      </c>
      <c r="B25" s="631"/>
      <c r="C25" s="627">
        <f t="shared" si="2"/>
        <v>0</v>
      </c>
      <c r="D25" s="68"/>
      <c r="E25" s="68"/>
      <c r="F25" s="68"/>
      <c r="G25" s="68"/>
      <c r="H25" s="68"/>
      <c r="I25" s="68"/>
      <c r="J25" s="68"/>
    </row>
    <row r="26" spans="1:10">
      <c r="A26" s="632" t="s">
        <v>422</v>
      </c>
      <c r="B26" s="631"/>
      <c r="C26" s="627">
        <f t="shared" si="2"/>
        <v>0</v>
      </c>
      <c r="D26" s="68"/>
      <c r="E26" s="68"/>
      <c r="F26" s="68"/>
      <c r="G26" s="68"/>
      <c r="H26" s="68"/>
      <c r="I26" s="68"/>
      <c r="J26" s="68"/>
    </row>
    <row r="27" ht="14.25" spans="1:10">
      <c r="A27" s="633" t="s">
        <v>123</v>
      </c>
      <c r="B27" s="626">
        <f>B21+B26</f>
        <v>0</v>
      </c>
      <c r="C27" s="634">
        <f t="shared" si="2"/>
        <v>0</v>
      </c>
      <c r="E27" s="68"/>
      <c r="F27" s="68"/>
      <c r="G27" s="68"/>
      <c r="H27" s="68"/>
      <c r="I27" s="68"/>
      <c r="J27" s="68"/>
    </row>
    <row r="28" spans="1:10">
      <c r="A28" s="622" t="s">
        <v>423</v>
      </c>
      <c r="B28" s="595"/>
      <c r="C28" s="135"/>
      <c r="D28" s="68"/>
      <c r="E28" s="68"/>
      <c r="F28" s="68"/>
      <c r="G28" s="68"/>
      <c r="H28" s="68"/>
      <c r="I28" s="68"/>
      <c r="J28" s="68"/>
    </row>
    <row r="29" spans="1:10">
      <c r="A29" s="635"/>
      <c r="B29" s="592"/>
      <c r="C29" s="68"/>
      <c r="D29" s="68"/>
      <c r="E29" s="68"/>
      <c r="F29" s="68"/>
      <c r="G29" s="68"/>
      <c r="H29" s="68"/>
      <c r="I29" s="68"/>
      <c r="J29" s="68"/>
    </row>
    <row r="30" spans="1:10">
      <c r="A30" s="68"/>
      <c r="B30" s="592"/>
      <c r="C30" s="68"/>
      <c r="D30" s="68"/>
      <c r="E30" s="68"/>
      <c r="F30" s="68"/>
      <c r="G30" s="68"/>
      <c r="H30" s="68"/>
      <c r="I30" s="68"/>
      <c r="J30" s="68"/>
    </row>
    <row r="31" ht="14.25" spans="1:10">
      <c r="A31" s="35" t="s">
        <v>91</v>
      </c>
      <c r="B31" s="68"/>
      <c r="C31" s="68"/>
      <c r="D31" s="68"/>
      <c r="E31" s="338"/>
      <c r="F31" s="68"/>
      <c r="G31" s="338" t="s">
        <v>112</v>
      </c>
      <c r="H31" s="68"/>
      <c r="I31" s="68"/>
      <c r="J31" s="68"/>
    </row>
    <row r="32" ht="14.25" spans="1:10">
      <c r="A32" s="402" t="s">
        <v>424</v>
      </c>
      <c r="B32" s="302" t="s">
        <v>425</v>
      </c>
      <c r="C32" s="302" t="s">
        <v>426</v>
      </c>
      <c r="D32" s="340" t="s">
        <v>303</v>
      </c>
      <c r="E32" s="696" t="s">
        <v>427</v>
      </c>
      <c r="F32" s="697" t="s">
        <v>426</v>
      </c>
      <c r="G32" s="698" t="s">
        <v>428</v>
      </c>
      <c r="H32" s="68"/>
      <c r="I32" s="68"/>
      <c r="J32" s="68"/>
    </row>
    <row r="33" spans="1:10">
      <c r="A33" s="636" t="s">
        <v>419</v>
      </c>
      <c r="B33" s="637" t="s">
        <v>429</v>
      </c>
      <c r="C33" s="638"/>
      <c r="D33" s="639">
        <f>IFERROR(C33/SUM($C$33:$C$37),0)</f>
        <v>0</v>
      </c>
      <c r="E33" s="699" t="s">
        <v>124</v>
      </c>
      <c r="F33" s="700"/>
      <c r="G33" s="701">
        <f>IFERROR(F33/$F$36,0)</f>
        <v>0</v>
      </c>
      <c r="H33" s="68"/>
      <c r="I33" s="68"/>
      <c r="J33" s="68"/>
    </row>
    <row r="34" spans="1:10">
      <c r="A34" s="409"/>
      <c r="B34" s="637" t="s">
        <v>430</v>
      </c>
      <c r="C34" s="638"/>
      <c r="D34" s="639">
        <f>IFERROR(C34/SUM($C$33:$C$37),0)</f>
        <v>0</v>
      </c>
      <c r="E34" s="702" t="s">
        <v>127</v>
      </c>
      <c r="F34" s="703"/>
      <c r="G34" s="704">
        <f>IFERROR(F34/$F$36,0)</f>
        <v>0</v>
      </c>
      <c r="H34" s="68"/>
      <c r="I34" s="68"/>
      <c r="J34" s="68"/>
    </row>
    <row r="35" ht="14.25" spans="1:10">
      <c r="A35" s="409"/>
      <c r="B35" s="637" t="s">
        <v>431</v>
      </c>
      <c r="C35" s="638"/>
      <c r="D35" s="639">
        <f>IFERROR(C35/SUM($C$33:$C$37),0)</f>
        <v>0</v>
      </c>
      <c r="E35" s="705" t="s">
        <v>128</v>
      </c>
      <c r="F35" s="706"/>
      <c r="G35" s="707">
        <f>IFERROR(F35/$F$36,0)</f>
        <v>0</v>
      </c>
      <c r="H35" s="68"/>
      <c r="I35" s="68"/>
      <c r="J35" s="68"/>
    </row>
    <row r="36" ht="14.25" spans="1:10">
      <c r="A36" s="409"/>
      <c r="B36" s="637" t="s">
        <v>432</v>
      </c>
      <c r="C36" s="638"/>
      <c r="D36" s="639">
        <f>IFERROR(C36/SUM($C$33:$C$37),0)</f>
        <v>0</v>
      </c>
      <c r="E36" s="708" t="s">
        <v>123</v>
      </c>
      <c r="F36" s="709">
        <f>SUM(F33:F35)</f>
        <v>0</v>
      </c>
      <c r="G36" s="701">
        <f>IFERROR(F36/$F$38,0)</f>
        <v>0</v>
      </c>
      <c r="H36" s="68"/>
      <c r="I36" s="68"/>
      <c r="J36" s="68"/>
    </row>
    <row r="37" ht="14.25" spans="1:10">
      <c r="A37" s="409"/>
      <c r="B37" s="640" t="s">
        <v>433</v>
      </c>
      <c r="C37" s="641"/>
      <c r="D37" s="642">
        <f>IFERROR(C37/SUM($C$33:$C$37),0)</f>
        <v>0</v>
      </c>
      <c r="E37" s="710" t="s">
        <v>129</v>
      </c>
      <c r="F37" s="706"/>
      <c r="G37" s="707">
        <f>IFERROR(F37/$F$38,0)</f>
        <v>0</v>
      </c>
      <c r="H37" s="68"/>
      <c r="I37" s="68"/>
      <c r="J37" s="68"/>
    </row>
    <row r="38" ht="15" spans="1:10">
      <c r="A38" s="643"/>
      <c r="B38" s="644" t="s">
        <v>254</v>
      </c>
      <c r="C38" s="645">
        <f>SUM(C33:C37)</f>
        <v>0</v>
      </c>
      <c r="D38" s="646">
        <f>IFERROR(C38/(C38+C39),0)</f>
        <v>0</v>
      </c>
      <c r="E38" s="711" t="s">
        <v>254</v>
      </c>
      <c r="F38" s="712">
        <f>F36+F37</f>
        <v>0</v>
      </c>
      <c r="G38" s="713">
        <f>G36+G37</f>
        <v>0</v>
      </c>
      <c r="H38" s="68"/>
      <c r="I38" s="68"/>
      <c r="J38" s="68"/>
    </row>
    <row r="39" ht="14.25" spans="1:10">
      <c r="A39" s="647" t="s">
        <v>422</v>
      </c>
      <c r="B39" s="648"/>
      <c r="C39" s="649"/>
      <c r="D39" s="650">
        <f>IFERROR(C39/(C38+C39),0)</f>
        <v>0</v>
      </c>
      <c r="E39" s="714"/>
      <c r="F39" s="714"/>
      <c r="G39" s="715"/>
      <c r="H39" s="68"/>
      <c r="I39" s="68"/>
      <c r="J39" s="68"/>
    </row>
    <row r="40" spans="1:10">
      <c r="A40" s="68"/>
      <c r="B40" s="68"/>
      <c r="C40" s="68"/>
      <c r="D40" s="68"/>
      <c r="E40" s="68"/>
      <c r="F40" s="68"/>
      <c r="G40" s="68"/>
      <c r="H40" s="68"/>
      <c r="I40" s="68"/>
      <c r="J40" s="68"/>
    </row>
    <row r="41" spans="1:10">
      <c r="A41" s="68"/>
      <c r="B41" s="592"/>
      <c r="C41" s="68"/>
      <c r="D41" s="68"/>
      <c r="E41" s="68"/>
      <c r="F41" s="68"/>
      <c r="G41" s="68"/>
      <c r="H41" s="68"/>
      <c r="I41" s="68"/>
      <c r="J41" s="68"/>
    </row>
    <row r="42" ht="14.25" spans="1:10">
      <c r="A42" s="651" t="s">
        <v>92</v>
      </c>
      <c r="B42" s="592"/>
      <c r="C42" s="68"/>
      <c r="D42" s="68"/>
      <c r="E42" s="68"/>
      <c r="F42" s="68"/>
      <c r="G42" s="68"/>
      <c r="H42" s="68"/>
      <c r="I42" s="68"/>
      <c r="J42" s="68"/>
    </row>
    <row r="43" spans="1:10">
      <c r="A43" s="652"/>
      <c r="B43" s="302" t="s">
        <v>434</v>
      </c>
      <c r="C43" s="408" t="s">
        <v>435</v>
      </c>
      <c r="D43" s="340" t="s">
        <v>436</v>
      </c>
      <c r="E43" s="68"/>
      <c r="F43" s="68"/>
      <c r="G43" s="68"/>
      <c r="H43" s="68"/>
      <c r="I43" s="68"/>
      <c r="J43" s="68"/>
    </row>
    <row r="44" spans="1:10">
      <c r="A44" s="653" t="s">
        <v>437</v>
      </c>
      <c r="B44" s="654"/>
      <c r="C44" s="655"/>
      <c r="D44" s="656"/>
      <c r="E44" s="68"/>
      <c r="F44" s="68"/>
      <c r="G44" s="68"/>
      <c r="H44" s="68"/>
      <c r="I44" s="68"/>
      <c r="J44" s="68"/>
    </row>
    <row r="45" spans="1:10">
      <c r="A45" s="653" t="s">
        <v>438</v>
      </c>
      <c r="B45" s="654"/>
      <c r="C45" s="655"/>
      <c r="D45" s="656"/>
      <c r="E45" s="68"/>
      <c r="F45" s="68"/>
      <c r="G45" s="68"/>
      <c r="H45" s="68"/>
      <c r="I45" s="68"/>
      <c r="J45" s="68"/>
    </row>
    <row r="46" ht="14.25" spans="1:10">
      <c r="A46" s="657" t="s">
        <v>439</v>
      </c>
      <c r="B46" s="658"/>
      <c r="C46" s="659"/>
      <c r="D46" s="660"/>
      <c r="E46" s="68"/>
      <c r="F46" s="68"/>
      <c r="G46" s="68"/>
      <c r="H46" s="68"/>
      <c r="I46" s="68"/>
      <c r="J46" s="68"/>
    </row>
    <row r="47" spans="1:10">
      <c r="A47" s="68"/>
      <c r="B47" s="661"/>
      <c r="C47" s="68"/>
      <c r="D47" s="68"/>
      <c r="E47" s="68"/>
      <c r="F47" s="68"/>
      <c r="G47" s="68"/>
      <c r="H47" s="68"/>
      <c r="I47" s="68"/>
      <c r="J47" s="68"/>
    </row>
    <row r="48" spans="1:10">
      <c r="A48" s="68"/>
      <c r="B48" s="592"/>
      <c r="C48" s="68"/>
      <c r="D48" s="68"/>
      <c r="E48" s="68"/>
      <c r="F48" s="68"/>
      <c r="G48" s="68"/>
      <c r="H48" s="68"/>
      <c r="I48" s="68"/>
      <c r="J48" s="68"/>
    </row>
    <row r="49" ht="14.25" spans="1:10">
      <c r="A49" s="35" t="s">
        <v>93</v>
      </c>
      <c r="B49" s="592"/>
      <c r="C49" s="68"/>
      <c r="D49" s="338" t="s">
        <v>112</v>
      </c>
      <c r="E49" s="68"/>
      <c r="F49" s="68"/>
      <c r="G49" s="68"/>
      <c r="H49" s="68"/>
      <c r="I49" s="68"/>
      <c r="J49" s="68"/>
    </row>
    <row r="50" spans="1:10">
      <c r="A50" s="662" t="s">
        <v>440</v>
      </c>
      <c r="B50" s="662" t="s">
        <v>441</v>
      </c>
      <c r="C50" s="662" t="s">
        <v>442</v>
      </c>
      <c r="D50" s="662" t="s">
        <v>443</v>
      </c>
      <c r="E50" s="68"/>
      <c r="F50" s="68"/>
      <c r="G50" s="68"/>
      <c r="H50" s="68"/>
      <c r="I50" s="68"/>
      <c r="J50" s="68"/>
    </row>
    <row r="51" spans="1:10">
      <c r="A51" s="663" t="s">
        <v>124</v>
      </c>
      <c r="B51" s="664"/>
      <c r="C51" s="664"/>
      <c r="D51" s="665"/>
      <c r="E51" s="68"/>
      <c r="F51" s="68"/>
      <c r="G51" s="68"/>
      <c r="H51" s="68"/>
      <c r="I51" s="68"/>
      <c r="J51" s="68"/>
    </row>
    <row r="52" spans="1:10">
      <c r="A52" s="663" t="s">
        <v>127</v>
      </c>
      <c r="B52" s="664"/>
      <c r="C52" s="664"/>
      <c r="D52" s="665"/>
      <c r="E52" s="68"/>
      <c r="F52" s="68"/>
      <c r="G52" s="68"/>
      <c r="H52" s="68"/>
      <c r="I52" s="68"/>
      <c r="J52" s="68"/>
    </row>
    <row r="53" ht="14.25" spans="1:10">
      <c r="A53" s="666" t="s">
        <v>128</v>
      </c>
      <c r="B53" s="667"/>
      <c r="C53" s="667"/>
      <c r="D53" s="668"/>
      <c r="E53" s="68"/>
      <c r="F53" s="68"/>
      <c r="G53" s="68"/>
      <c r="H53" s="68"/>
      <c r="I53" s="68"/>
      <c r="J53" s="68"/>
    </row>
    <row r="54" ht="14.25" spans="1:10">
      <c r="A54" s="669" t="s">
        <v>123</v>
      </c>
      <c r="B54" s="670">
        <f>B51+B52+B53</f>
        <v>0</v>
      </c>
      <c r="C54" s="670">
        <f>C51+C52+C53</f>
        <v>0</v>
      </c>
      <c r="D54" s="671">
        <f>D51+D52+D53</f>
        <v>0</v>
      </c>
      <c r="E54" s="68"/>
      <c r="F54" s="68"/>
      <c r="G54" s="68"/>
      <c r="H54" s="68"/>
      <c r="I54" s="68"/>
      <c r="J54" s="68"/>
    </row>
    <row r="55" ht="14.25" spans="1:10">
      <c r="A55" s="672" t="s">
        <v>129</v>
      </c>
      <c r="B55" s="673"/>
      <c r="C55" s="673"/>
      <c r="D55" s="674"/>
      <c r="E55" s="68"/>
      <c r="F55" s="68"/>
      <c r="G55" s="68"/>
      <c r="H55" s="68"/>
      <c r="I55" s="68"/>
      <c r="J55" s="68"/>
    </row>
    <row r="56" spans="1:4">
      <c r="A56" s="622" t="s">
        <v>444</v>
      </c>
      <c r="B56" s="100"/>
      <c r="C56" s="100"/>
      <c r="D56" s="100"/>
    </row>
  </sheetData>
  <sheetProtection formatCells="0" formatColumns="0" formatRows="0"/>
  <protectedRanges>
    <protectedRange sqref="B54:D54" name="区域9"/>
    <protectedRange sqref="A2:B2" name="区域1"/>
    <protectedRange sqref="C38" name="区域6"/>
    <protectedRange sqref="F36:G36 G34:G35 F38:G39 G37" name="区域7"/>
    <protectedRange sqref="C2:G2" name="区域1_3"/>
    <protectedRange sqref="B12:E14" name="区域2_1"/>
    <protectedRange sqref="B44:B46" name="区域8_1"/>
    <protectedRange sqref="B51:D53" name="区域9_3"/>
    <protectedRange sqref="B55:D55" name="区域9_4"/>
    <protectedRange sqref="C33:C37" name="区域6_1"/>
    <protectedRange sqref="F34:F35" name="区域7_1"/>
    <protectedRange sqref="F37" name="区域7_4"/>
  </protectedRanges>
  <mergeCells count="12">
    <mergeCell ref="A1:J1"/>
    <mergeCell ref="B5:D5"/>
    <mergeCell ref="A39:B39"/>
    <mergeCell ref="A5:A6"/>
    <mergeCell ref="A33:A38"/>
    <mergeCell ref="E5:E6"/>
    <mergeCell ref="F5:F6"/>
    <mergeCell ref="G5:G6"/>
    <mergeCell ref="H5:H6"/>
    <mergeCell ref="I5:I6"/>
    <mergeCell ref="J5:J6"/>
    <mergeCell ref="K5:K6"/>
  </mergeCells>
  <dataValidations count="2">
    <dataValidation type="list" allowBlank="1" showInputMessage="1" showErrorMessage="1" sqref="B3">
      <formula1>"是,否"</formula1>
    </dataValidation>
    <dataValidation showInputMessage="1" showErrorMessage="1" sqref="G2"/>
  </dataValidations>
  <printOptions horizontalCentered="1"/>
  <pageMargins left="0.707638888888889" right="0.707638888888889" top="0.747916666666667" bottom="0.747916666666667" header="0.313888888888889" footer="0.313888888888889"/>
  <pageSetup paperSize="9" scale="60" orientation="landscape"/>
  <headerFooter>
    <oddFooter>&amp;C第 &amp;P 页，共 &amp;N 页</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pageSetUpPr fitToPage="1"/>
  </sheetPr>
  <dimension ref="A1:W20"/>
  <sheetViews>
    <sheetView showGridLines="0" view="pageBreakPreview" zoomScaleNormal="130" workbookViewId="0">
      <selection activeCell="D28" sqref="D28"/>
    </sheetView>
  </sheetViews>
  <sheetFormatPr defaultColWidth="8.66666666666667" defaultRowHeight="13.5"/>
  <cols>
    <col min="1" max="1" width="19.1666666666667" customWidth="1"/>
    <col min="2" max="2" width="13.3333333333333" customWidth="1"/>
    <col min="3" max="3" width="18" customWidth="1"/>
    <col min="4" max="4" width="18.3333333333333" customWidth="1"/>
    <col min="5" max="11" width="13.3333333333333" customWidth="1"/>
    <col min="12" max="12" width="18.3333333333333" customWidth="1"/>
    <col min="13" max="13" width="18.1666666666667" customWidth="1"/>
    <col min="14" max="15" width="13.3333333333333" customWidth="1"/>
    <col min="16" max="16" width="18.1666666666667" customWidth="1"/>
    <col min="17" max="17" width="19.3333333333333" customWidth="1"/>
    <col min="18" max="18" width="12.6666666666667" customWidth="1"/>
    <col min="19" max="16384" width="8.66666666666667" style="28"/>
  </cols>
  <sheetData>
    <row r="1" ht="22.5" spans="1:18">
      <c r="A1" s="373" t="s">
        <v>95</v>
      </c>
      <c r="B1" s="373"/>
      <c r="C1" s="373"/>
      <c r="D1" s="373"/>
      <c r="E1" s="373"/>
      <c r="F1" s="373"/>
      <c r="G1" s="373"/>
      <c r="H1" s="373"/>
      <c r="I1" s="373"/>
      <c r="J1" s="373"/>
      <c r="K1" s="373"/>
      <c r="L1" s="373"/>
      <c r="M1" s="373"/>
      <c r="N1" s="373"/>
      <c r="O1" s="580"/>
      <c r="P1" s="581"/>
      <c r="Q1" s="581"/>
      <c r="R1" s="581"/>
    </row>
    <row r="2" s="27" customFormat="1" ht="12" spans="1:18">
      <c r="A2" s="32" t="str">
        <f>'表1-1 资产配置状况'!A2</f>
        <v>公司名称：</v>
      </c>
      <c r="E2" s="299" t="str">
        <f>'表1-3 负债产品信息'!C2</f>
        <v>//</v>
      </c>
      <c r="F2" s="78"/>
      <c r="G2" s="78"/>
      <c r="H2" s="78"/>
      <c r="I2" s="78"/>
      <c r="J2" s="78"/>
      <c r="K2" s="68"/>
      <c r="L2" s="68"/>
      <c r="M2" s="68"/>
      <c r="N2" s="68"/>
      <c r="O2" s="68"/>
      <c r="P2" s="68"/>
      <c r="Q2" s="68"/>
      <c r="R2" s="68"/>
    </row>
    <row r="3" s="27" customFormat="1" ht="12" spans="1:17">
      <c r="A3" s="32"/>
      <c r="B3" s="135"/>
      <c r="C3" s="135"/>
      <c r="D3" s="135"/>
      <c r="E3" s="32"/>
      <c r="F3" s="32"/>
      <c r="G3" s="32"/>
      <c r="H3" s="544"/>
      <c r="I3" s="544"/>
      <c r="J3" s="544"/>
      <c r="K3" s="544"/>
      <c r="L3" s="544"/>
      <c r="M3" s="544"/>
      <c r="N3" s="498"/>
      <c r="O3" s="498" t="s">
        <v>445</v>
      </c>
      <c r="P3" s="104"/>
      <c r="Q3" s="68"/>
    </row>
    <row r="4" spans="1:18">
      <c r="A4" s="512"/>
      <c r="B4" s="513" t="s">
        <v>446</v>
      </c>
      <c r="C4" s="513"/>
      <c r="D4" s="513"/>
      <c r="E4" s="513"/>
      <c r="F4" s="513"/>
      <c r="G4" s="514"/>
      <c r="H4" s="545" t="s">
        <v>447</v>
      </c>
      <c r="I4" s="515" t="s">
        <v>448</v>
      </c>
      <c r="J4" s="515"/>
      <c r="K4" s="515"/>
      <c r="L4" s="545" t="s">
        <v>449</v>
      </c>
      <c r="M4" s="545" t="s">
        <v>450</v>
      </c>
      <c r="N4" s="545" t="s">
        <v>451</v>
      </c>
      <c r="O4" s="545" t="s">
        <v>452</v>
      </c>
      <c r="P4" s="582" t="s">
        <v>453</v>
      </c>
      <c r="Q4" s="589"/>
      <c r="R4" s="589"/>
    </row>
    <row r="5" ht="24" spans="1:18">
      <c r="A5" s="512"/>
      <c r="B5" s="514" t="s">
        <v>454</v>
      </c>
      <c r="C5" s="515" t="s">
        <v>455</v>
      </c>
      <c r="D5" s="515" t="s">
        <v>456</v>
      </c>
      <c r="E5" s="545" t="s">
        <v>457</v>
      </c>
      <c r="F5" s="545" t="s">
        <v>458</v>
      </c>
      <c r="G5" s="515" t="s">
        <v>459</v>
      </c>
      <c r="H5" s="545"/>
      <c r="I5" s="515" t="s">
        <v>454</v>
      </c>
      <c r="J5" s="545" t="s">
        <v>457</v>
      </c>
      <c r="K5" s="515" t="s">
        <v>459</v>
      </c>
      <c r="L5" s="566"/>
      <c r="M5" s="566"/>
      <c r="N5" s="545"/>
      <c r="O5" s="545"/>
      <c r="P5" s="583"/>
      <c r="Q5" s="589"/>
      <c r="R5" s="589"/>
    </row>
    <row r="6" ht="14.25" spans="1:18">
      <c r="A6" s="516" t="s">
        <v>124</v>
      </c>
      <c r="B6" s="517"/>
      <c r="C6" s="518"/>
      <c r="D6" s="518"/>
      <c r="E6" s="546"/>
      <c r="F6" s="437">
        <f>IFERROR((B6*I6+C6*L6-D6*M6+E6*J6)/K6,0)</f>
        <v>0</v>
      </c>
      <c r="G6" s="546"/>
      <c r="H6" s="441">
        <f>F6-G6</f>
        <v>0</v>
      </c>
      <c r="I6" s="518"/>
      <c r="J6" s="546"/>
      <c r="K6" s="546"/>
      <c r="L6" s="546"/>
      <c r="M6" s="546"/>
      <c r="N6" s="441">
        <f>(B6*I6+C6*L6-D6*M6+E6*J6-G6*K6)/1000</f>
        <v>0</v>
      </c>
      <c r="O6" s="584"/>
      <c r="P6" s="585">
        <f>IF(K6=0,0,(C6*L6-D6*M6)/K6)</f>
        <v>0</v>
      </c>
      <c r="Q6" s="28"/>
      <c r="R6" s="28"/>
    </row>
    <row r="7" spans="1:18">
      <c r="A7" s="519" t="s">
        <v>125</v>
      </c>
      <c r="B7" s="517"/>
      <c r="C7" s="518"/>
      <c r="D7" s="518"/>
      <c r="E7" s="547" t="s">
        <v>64</v>
      </c>
      <c r="F7" s="548" t="s">
        <v>64</v>
      </c>
      <c r="G7" s="547" t="s">
        <v>64</v>
      </c>
      <c r="H7" s="548" t="s">
        <v>64</v>
      </c>
      <c r="I7" s="518"/>
      <c r="J7" s="547" t="s">
        <v>64</v>
      </c>
      <c r="K7" s="547" t="s">
        <v>64</v>
      </c>
      <c r="L7" s="549"/>
      <c r="M7" s="586"/>
      <c r="N7" s="548" t="s">
        <v>64</v>
      </c>
      <c r="O7" s="584"/>
      <c r="P7" s="548" t="s">
        <v>64</v>
      </c>
      <c r="Q7" s="28"/>
      <c r="R7" s="28"/>
    </row>
    <row r="8" ht="24.75" spans="1:18">
      <c r="A8" s="520" t="s">
        <v>126</v>
      </c>
      <c r="B8" s="517"/>
      <c r="C8" s="518"/>
      <c r="D8" s="518"/>
      <c r="E8" s="547" t="s">
        <v>64</v>
      </c>
      <c r="F8" s="437">
        <f>IFERROR((B8*I8+C8*L8-D8*M8)/K8,0)</f>
        <v>0</v>
      </c>
      <c r="G8" s="549"/>
      <c r="H8" s="441">
        <f>F8-G8</f>
        <v>0</v>
      </c>
      <c r="I8" s="518"/>
      <c r="J8" s="547" t="s">
        <v>64</v>
      </c>
      <c r="K8" s="549"/>
      <c r="L8" s="549"/>
      <c r="M8" s="586"/>
      <c r="N8" s="441">
        <f>(B8*I8+C8*L8-D8*M8-G8*K8)/1000</f>
        <v>0</v>
      </c>
      <c r="O8" s="584"/>
      <c r="P8" s="585">
        <f>IF(K8=0,0,(C8*L8-D8*M8)/K8)</f>
        <v>0</v>
      </c>
      <c r="Q8" s="28"/>
      <c r="R8" s="28"/>
    </row>
    <row r="9" ht="14.25" spans="1:18">
      <c r="A9" s="516" t="s">
        <v>127</v>
      </c>
      <c r="B9" s="517"/>
      <c r="C9" s="518"/>
      <c r="D9" s="518"/>
      <c r="E9" s="546"/>
      <c r="F9" s="437">
        <f t="shared" ref="F9:F11" si="0">IFERROR((B9*I9+C9*L9-D9*M9+E9*J9)/K9,0)</f>
        <v>0</v>
      </c>
      <c r="G9" s="546"/>
      <c r="H9" s="441">
        <f>F9-G9</f>
        <v>0</v>
      </c>
      <c r="I9" s="567"/>
      <c r="J9" s="568"/>
      <c r="K9" s="568"/>
      <c r="L9" s="568"/>
      <c r="M9" s="568"/>
      <c r="N9" s="441">
        <f t="shared" ref="N9:N11" si="1">(B9*I9+C9*L9-D9*M9+E9*J9-G9*K9)/1000</f>
        <v>0</v>
      </c>
      <c r="O9" s="584"/>
      <c r="P9" s="585">
        <f>IF(K9=0,0,(C9*L9-D9*M9)/K9)</f>
        <v>0</v>
      </c>
      <c r="Q9" s="28"/>
      <c r="R9" s="28"/>
    </row>
    <row r="10" ht="14.25" spans="1:18">
      <c r="A10" s="516" t="s">
        <v>128</v>
      </c>
      <c r="B10" s="517"/>
      <c r="C10" s="518"/>
      <c r="D10" s="518"/>
      <c r="E10" s="546"/>
      <c r="F10" s="437">
        <f t="shared" si="0"/>
        <v>0</v>
      </c>
      <c r="G10" s="546"/>
      <c r="H10" s="441">
        <f>F10-G10</f>
        <v>0</v>
      </c>
      <c r="I10" s="567"/>
      <c r="J10" s="568"/>
      <c r="K10" s="568"/>
      <c r="L10" s="568"/>
      <c r="M10" s="568"/>
      <c r="N10" s="441">
        <f t="shared" si="1"/>
        <v>0</v>
      </c>
      <c r="O10" s="584"/>
      <c r="P10" s="585">
        <f>IF(K10=0,0,(C10*L10-D10*M10)/K10)</f>
        <v>0</v>
      </c>
      <c r="Q10" s="28"/>
      <c r="R10" s="28"/>
    </row>
    <row r="11" ht="14.25" spans="1:18">
      <c r="A11" s="521" t="s">
        <v>123</v>
      </c>
      <c r="B11" s="522" t="e">
        <f>B6*I6/I$11+B8*I8/I$11+B9*I9/I$11+B10*I10/I$11</f>
        <v>#DIV/0!</v>
      </c>
      <c r="C11" s="438">
        <f>IF(L11=0,0,C6*L6/L$11+C8*L8/L$11+C9*L9/L$11+C10*L10/L$11)</f>
        <v>0</v>
      </c>
      <c r="D11" s="438">
        <f>IF(M11=0,0,D6*M6/M$11+D8*M8/M$11+D9*M9/M$11+D10*M10/M$11)</f>
        <v>0</v>
      </c>
      <c r="E11" s="438" t="e">
        <f>E6*J6/J$11+E9*J9/J$11+E10*J10/J$11</f>
        <v>#DIV/0!</v>
      </c>
      <c r="F11" s="438">
        <f t="shared" si="0"/>
        <v>0</v>
      </c>
      <c r="G11" s="438" t="e">
        <f>G6*K6/K$11+G8*K8/K$11+G9*K9/K$11+G10*K10/K$11</f>
        <v>#DIV/0!</v>
      </c>
      <c r="H11" s="550" t="e">
        <f>F11-G11</f>
        <v>#DIV/0!</v>
      </c>
      <c r="I11" s="438">
        <f>SUM(I6,I8:I10)</f>
        <v>0</v>
      </c>
      <c r="J11" s="438">
        <f>SUM(J6,J9:J10)</f>
        <v>0</v>
      </c>
      <c r="K11" s="438">
        <f>SUM(K6,K8:K10)</f>
        <v>0</v>
      </c>
      <c r="L11" s="438">
        <f>SUM(L6,L8:L10)</f>
        <v>0</v>
      </c>
      <c r="M11" s="438">
        <f>SUM(M6,M8:M10)</f>
        <v>0</v>
      </c>
      <c r="N11" s="587" t="e">
        <f t="shared" si="1"/>
        <v>#DIV/0!</v>
      </c>
      <c r="O11" s="585">
        <f>IFERROR(N11/'表1-1 资产配置状况'!D8,0)</f>
        <v>0</v>
      </c>
      <c r="P11" s="585">
        <f>IF(K11=0,0,(C11*L11-D11*M11)/K11)</f>
        <v>0</v>
      </c>
      <c r="Q11" s="28"/>
      <c r="R11" s="28"/>
    </row>
    <row r="12" ht="35" customHeight="1" spans="1:19">
      <c r="A12" s="523"/>
      <c r="B12" s="524" t="s">
        <v>460</v>
      </c>
      <c r="C12" s="525"/>
      <c r="D12" s="525"/>
      <c r="E12" s="525"/>
      <c r="F12" s="551" t="s">
        <v>461</v>
      </c>
      <c r="G12" s="551" t="s">
        <v>462</v>
      </c>
      <c r="H12" s="69" t="s">
        <v>463</v>
      </c>
      <c r="I12" s="69" t="s">
        <v>464</v>
      </c>
      <c r="J12" s="69" t="s">
        <v>21</v>
      </c>
      <c r="K12" s="551" t="s">
        <v>465</v>
      </c>
      <c r="L12" s="569" t="s">
        <v>466</v>
      </c>
      <c r="M12" s="588"/>
      <c r="N12" s="588"/>
      <c r="O12" s="588"/>
      <c r="P12" s="588"/>
      <c r="Q12" s="588"/>
      <c r="R12" s="590"/>
      <c r="S12" s="590"/>
    </row>
    <row r="13" ht="24.75" spans="1:19">
      <c r="A13" s="526"/>
      <c r="B13" s="527" t="s">
        <v>454</v>
      </c>
      <c r="C13" s="42" t="s">
        <v>457</v>
      </c>
      <c r="D13" s="42" t="s">
        <v>458</v>
      </c>
      <c r="E13" s="552" t="s">
        <v>459</v>
      </c>
      <c r="F13" s="71"/>
      <c r="G13" s="71"/>
      <c r="H13" s="71"/>
      <c r="I13" s="71"/>
      <c r="J13" s="71"/>
      <c r="K13" s="71"/>
      <c r="L13" s="570"/>
      <c r="M13" s="588"/>
      <c r="N13" s="588"/>
      <c r="O13" s="588"/>
      <c r="P13" s="588"/>
      <c r="Q13" s="588"/>
      <c r="R13" s="588"/>
      <c r="S13" s="588"/>
    </row>
    <row r="14" spans="1:19">
      <c r="A14" s="44" t="s">
        <v>124</v>
      </c>
      <c r="B14" s="528"/>
      <c r="C14" s="529"/>
      <c r="D14" s="530">
        <f t="shared" ref="D14:D19" si="2">IFERROR((B14*I6+C6*L6-D6*M6+C14*J6)/K6,0)</f>
        <v>0</v>
      </c>
      <c r="E14" s="553"/>
      <c r="F14" s="554">
        <f>D14-E14</f>
        <v>0</v>
      </c>
      <c r="G14" s="554">
        <f>(B14*I6+C6*L6-D6*M6+C14*J6-E14*K6)/1000</f>
        <v>0</v>
      </c>
      <c r="H14" s="555">
        <f>(D14/100)</f>
        <v>0</v>
      </c>
      <c r="I14" s="555">
        <f>E14/100</f>
        <v>0</v>
      </c>
      <c r="J14" s="571" t="e">
        <f>H14/I14</f>
        <v>#DIV/0!</v>
      </c>
      <c r="K14" s="572"/>
      <c r="L14" s="573" t="s">
        <v>64</v>
      </c>
      <c r="M14" s="588"/>
      <c r="N14" s="588"/>
      <c r="O14" s="588"/>
      <c r="P14" s="588"/>
      <c r="Q14" s="588"/>
      <c r="R14" s="588"/>
      <c r="S14" s="588"/>
    </row>
    <row r="15" spans="1:19">
      <c r="A15" s="531" t="s">
        <v>125</v>
      </c>
      <c r="B15" s="532"/>
      <c r="C15" s="533" t="s">
        <v>64</v>
      </c>
      <c r="D15" s="533" t="s">
        <v>64</v>
      </c>
      <c r="E15" s="556" t="s">
        <v>64</v>
      </c>
      <c r="F15" s="557" t="s">
        <v>64</v>
      </c>
      <c r="G15" s="557" t="s">
        <v>64</v>
      </c>
      <c r="H15" s="557" t="s">
        <v>64</v>
      </c>
      <c r="I15" s="557"/>
      <c r="J15" s="557" t="s">
        <v>64</v>
      </c>
      <c r="K15" s="574"/>
      <c r="L15" s="573" t="s">
        <v>64</v>
      </c>
      <c r="M15" s="588"/>
      <c r="N15" s="588"/>
      <c r="O15" s="588"/>
      <c r="P15" s="588"/>
      <c r="Q15" s="588"/>
      <c r="R15" s="588"/>
      <c r="S15" s="588"/>
    </row>
    <row r="16" s="372" customFormat="1" ht="24" spans="1:23">
      <c r="A16" s="534" t="s">
        <v>126</v>
      </c>
      <c r="B16" s="532"/>
      <c r="C16" s="533" t="s">
        <v>64</v>
      </c>
      <c r="D16" s="535">
        <f t="shared" si="2"/>
        <v>0</v>
      </c>
      <c r="E16" s="558"/>
      <c r="F16" s="559">
        <f>D16-E16</f>
        <v>0</v>
      </c>
      <c r="G16" s="559">
        <f>(B16*I8+C8*L8-D8*M8-E16*K8)/1000</f>
        <v>0</v>
      </c>
      <c r="H16" s="560">
        <f>(D16/100)</f>
        <v>0</v>
      </c>
      <c r="I16" s="560">
        <f>E16/100</f>
        <v>0</v>
      </c>
      <c r="J16" s="554" t="e">
        <f t="shared" ref="J16:J19" si="3">H16/I16</f>
        <v>#DIV/0!</v>
      </c>
      <c r="K16" s="574"/>
      <c r="L16" s="573" t="s">
        <v>64</v>
      </c>
      <c r="M16" s="588"/>
      <c r="N16" s="588"/>
      <c r="O16" s="588"/>
      <c r="P16" s="588"/>
      <c r="Q16" s="588"/>
      <c r="R16" s="588">
        <f>10*2/100</f>
        <v>0.2</v>
      </c>
      <c r="S16" s="588"/>
      <c r="T16" s="28"/>
      <c r="U16" s="28"/>
      <c r="V16" s="28"/>
      <c r="W16" s="28"/>
    </row>
    <row r="17" s="372" customFormat="1" spans="1:23">
      <c r="A17" s="48" t="s">
        <v>127</v>
      </c>
      <c r="B17" s="532"/>
      <c r="C17" s="536"/>
      <c r="D17" s="530">
        <f t="shared" si="2"/>
        <v>0</v>
      </c>
      <c r="E17" s="561"/>
      <c r="F17" s="559">
        <f>D17-E17</f>
        <v>0</v>
      </c>
      <c r="G17" s="554">
        <f>(B17*I9+C9*L9-D9*M9+C17*J9-E17*K9)/1000</f>
        <v>0</v>
      </c>
      <c r="H17" s="560">
        <f>(D17/100)</f>
        <v>0</v>
      </c>
      <c r="I17" s="560">
        <f>E17/100</f>
        <v>0</v>
      </c>
      <c r="J17" s="554" t="e">
        <f t="shared" si="3"/>
        <v>#DIV/0!</v>
      </c>
      <c r="K17" s="574"/>
      <c r="L17" s="575"/>
      <c r="M17" s="588"/>
      <c r="N17" s="588"/>
      <c r="O17" s="588"/>
      <c r="P17" s="588"/>
      <c r="Q17" s="588"/>
      <c r="R17" s="588">
        <f>5*2/100</f>
        <v>0.1</v>
      </c>
      <c r="S17" s="588"/>
      <c r="T17" s="28"/>
      <c r="U17" s="28"/>
      <c r="V17" s="28"/>
      <c r="W17" s="28"/>
    </row>
    <row r="18" s="372" customFormat="1" ht="14.25" spans="1:23">
      <c r="A18" s="52" t="s">
        <v>128</v>
      </c>
      <c r="B18" s="537"/>
      <c r="C18" s="538"/>
      <c r="D18" s="539">
        <f t="shared" si="2"/>
        <v>0</v>
      </c>
      <c r="E18" s="562"/>
      <c r="F18" s="563">
        <f>D18-E18</f>
        <v>0</v>
      </c>
      <c r="G18" s="564">
        <f>(B18*I10+C10*L10-D10*M10+C18*J10-E18*K10)/1000</f>
        <v>0</v>
      </c>
      <c r="H18" s="560">
        <f>(D18/100)</f>
        <v>0</v>
      </c>
      <c r="I18" s="560">
        <f>E18/100</f>
        <v>0</v>
      </c>
      <c r="J18" s="554" t="e">
        <f t="shared" si="3"/>
        <v>#DIV/0!</v>
      </c>
      <c r="K18" s="576"/>
      <c r="L18" s="577"/>
      <c r="M18" s="588"/>
      <c r="N18" s="588"/>
      <c r="O18" s="588"/>
      <c r="P18" s="588"/>
      <c r="Q18" s="588"/>
      <c r="R18" s="588"/>
      <c r="S18" s="588"/>
      <c r="T18" s="28"/>
      <c r="U18" s="28"/>
      <c r="V18" s="28"/>
      <c r="W18" s="28"/>
    </row>
    <row r="19" s="372" customFormat="1" ht="15" spans="1:23">
      <c r="A19" s="56" t="s">
        <v>123</v>
      </c>
      <c r="B19" s="540" t="e">
        <f>B14*I6/I$11+B16*I8/I$11+B17*I9/I$11+B18*I10/I$11</f>
        <v>#DIV/0!</v>
      </c>
      <c r="C19" s="541" t="e">
        <f>C14*J6/J$11+C17*J9/J$11+C18*J10/J$11</f>
        <v>#DIV/0!</v>
      </c>
      <c r="D19" s="542">
        <f t="shared" si="2"/>
        <v>0</v>
      </c>
      <c r="E19" s="541" t="e">
        <f>E14*K6/K$11+E16*K8/K$11+E17*K9/K$11+E18*K10/K$11</f>
        <v>#DIV/0!</v>
      </c>
      <c r="F19" s="565" t="e">
        <f>D19-E19</f>
        <v>#DIV/0!</v>
      </c>
      <c r="G19" s="565" t="e">
        <f>(B19*I11+C11*L11-D11*M11+C19*J11-E19*K11)/1000</f>
        <v>#DIV/0!</v>
      </c>
      <c r="H19" s="560">
        <f>(D19/100)</f>
        <v>0</v>
      </c>
      <c r="I19" s="560">
        <f>E19/100</f>
        <v>0</v>
      </c>
      <c r="J19" s="554" t="e">
        <f t="shared" si="3"/>
        <v>#DIV/0!</v>
      </c>
      <c r="K19" s="578">
        <f>IFERROR(G19/'表1-1 资产配置状况'!D8,0)</f>
        <v>0</v>
      </c>
      <c r="L19" s="579" t="s">
        <v>64</v>
      </c>
      <c r="M19" s="588"/>
      <c r="N19" s="588"/>
      <c r="O19" s="588"/>
      <c r="P19" s="588"/>
      <c r="Q19" s="588"/>
      <c r="R19" s="588"/>
      <c r="S19" s="588"/>
      <c r="T19" s="28"/>
      <c r="U19" s="28"/>
      <c r="V19" s="28"/>
      <c r="W19" s="28"/>
    </row>
    <row r="20" spans="1:1">
      <c r="A20" s="543" t="s">
        <v>467</v>
      </c>
    </row>
  </sheetData>
  <sheetProtection formatCells="0" formatColumns="0" formatRows="0"/>
  <protectedRanges>
    <protectedRange sqref="P2:Q3 A2 A3:K3" name="区域1"/>
    <protectedRange sqref="B19:C19 E19 F6:F10 D14:D19 B11:G11" name="区域2"/>
    <protectedRange sqref="L17:L18 I11:M11" name="区域4"/>
    <protectedRange sqref="E2:I2" name="区域1_1"/>
    <protectedRange sqref="C14:C18" name="区域3_1"/>
    <protectedRange sqref="E14:E18" name="区域3_2"/>
    <protectedRange sqref="L14:L16 L19" name="区域4_2"/>
    <protectedRange sqref="B6:B10" name="区域2_1_1"/>
    <protectedRange sqref="I6:I10" name="区域4_1_1"/>
    <protectedRange sqref="B14:B18" name="区域3_1_1"/>
    <protectedRange sqref="E6:E10" name="区域2_1"/>
    <protectedRange sqref="G6:G10" name="区域2_1_2"/>
    <protectedRange sqref="J6:K10" name="区域4_1_2"/>
  </protectedRanges>
  <mergeCells count="20">
    <mergeCell ref="A1:N1"/>
    <mergeCell ref="B4:G4"/>
    <mergeCell ref="I4:K4"/>
    <mergeCell ref="B12:E12"/>
    <mergeCell ref="A4:A5"/>
    <mergeCell ref="A12:A13"/>
    <mergeCell ref="F12:F13"/>
    <mergeCell ref="G12:G13"/>
    <mergeCell ref="H4:H5"/>
    <mergeCell ref="H12:H13"/>
    <mergeCell ref="I12:I13"/>
    <mergeCell ref="J12:J13"/>
    <mergeCell ref="K12:K13"/>
    <mergeCell ref="L4:L5"/>
    <mergeCell ref="L12:L13"/>
    <mergeCell ref="M4:M5"/>
    <mergeCell ref="N4:N5"/>
    <mergeCell ref="O4:O5"/>
    <mergeCell ref="O6:O10"/>
    <mergeCell ref="P4:P5"/>
  </mergeCells>
  <dataValidations count="1">
    <dataValidation showInputMessage="1" showErrorMessage="1" sqref="I2"/>
  </dataValidations>
  <hyperlinks>
    <hyperlink ref="H11" location="量化评估标准及评分!I4" display="=F11-G11"/>
  </hyperlinks>
  <pageMargins left="0.707638888888889" right="0.707638888888889" top="0.747916666666667" bottom="0.747916666666667" header="0.313888888888889" footer="0.313888888888889"/>
  <pageSetup paperSize="9" scale="54" orientation="landscape"/>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pageSetUpPr fitToPage="1"/>
  </sheetPr>
  <dimension ref="A1:Y44"/>
  <sheetViews>
    <sheetView view="pageBreakPreview" zoomScale="85" zoomScaleNormal="89" workbookViewId="0">
      <pane xSplit="2" ySplit="5" topLeftCell="C6" activePane="bottomRight" state="frozen"/>
      <selection/>
      <selection pane="topRight"/>
      <selection pane="bottomLeft"/>
      <selection pane="bottomRight" activeCell="C41" sqref="C41:Y41"/>
    </sheetView>
  </sheetViews>
  <sheetFormatPr defaultColWidth="8.66666666666667" defaultRowHeight="13.5"/>
  <cols>
    <col min="1" max="1" width="16.8333333333333" customWidth="1"/>
    <col min="2" max="2" width="22.3333333333333" customWidth="1"/>
    <col min="3" max="25" width="7.5" customWidth="1"/>
    <col min="26" max="16384" width="8.66666666666667" style="372"/>
  </cols>
  <sheetData>
    <row r="1" s="28" customFormat="1" ht="22.5" spans="1:25">
      <c r="A1" s="373" t="s">
        <v>97</v>
      </c>
      <c r="B1" s="373"/>
      <c r="C1" s="373"/>
      <c r="D1" s="373"/>
      <c r="E1" s="373"/>
      <c r="F1" s="373"/>
      <c r="G1" s="373"/>
      <c r="H1" s="373"/>
      <c r="I1" s="373"/>
      <c r="J1" s="373"/>
      <c r="K1" s="373"/>
      <c r="L1" s="373"/>
      <c r="M1" s="373"/>
      <c r="N1" s="373"/>
      <c r="O1" s="373"/>
      <c r="P1" s="373"/>
      <c r="Q1" s="373"/>
      <c r="R1" s="373"/>
      <c r="S1" s="373"/>
      <c r="T1" s="373"/>
      <c r="U1" s="373"/>
      <c r="V1" s="373"/>
      <c r="W1" s="373"/>
      <c r="X1" s="373"/>
      <c r="Y1" s="373"/>
    </row>
    <row r="2" s="27" customFormat="1" ht="12" spans="1:25">
      <c r="A2" s="32" t="str">
        <f>'表1-1 资产配置状况'!A2</f>
        <v>公司名称：</v>
      </c>
      <c r="B2" s="374"/>
      <c r="C2" s="68"/>
      <c r="D2" s="68"/>
      <c r="E2" s="32"/>
      <c r="F2" s="32"/>
      <c r="G2" s="374"/>
      <c r="H2" s="374"/>
      <c r="I2" s="374"/>
      <c r="J2" s="68"/>
      <c r="K2" s="299" t="str">
        <f>'表2-1 期限结构匹配测试_利率风险对冲率'!E2</f>
        <v>//</v>
      </c>
      <c r="L2" s="78"/>
      <c r="M2" s="78"/>
      <c r="N2" s="78"/>
      <c r="O2" s="78"/>
      <c r="P2" s="78"/>
      <c r="Q2" s="68"/>
      <c r="R2" s="68"/>
      <c r="S2" s="68"/>
      <c r="T2" s="68"/>
      <c r="U2" s="68"/>
      <c r="V2" s="68"/>
      <c r="W2" s="68"/>
      <c r="X2" s="68"/>
      <c r="Y2" s="68"/>
    </row>
    <row r="3" s="27" customFormat="1" ht="12.75" spans="1:25">
      <c r="A3" s="32"/>
      <c r="B3" s="374"/>
      <c r="C3" s="68"/>
      <c r="D3" s="68"/>
      <c r="E3" s="32"/>
      <c r="F3" s="32"/>
      <c r="G3" s="374"/>
      <c r="H3" s="374"/>
      <c r="I3" s="374"/>
      <c r="J3" s="68"/>
      <c r="K3" s="68"/>
      <c r="L3" s="434"/>
      <c r="M3" s="434"/>
      <c r="N3" s="434"/>
      <c r="O3" s="443"/>
      <c r="P3" s="443"/>
      <c r="Q3" s="68"/>
      <c r="R3" s="68"/>
      <c r="S3" s="68"/>
      <c r="T3" s="68"/>
      <c r="U3" s="68"/>
      <c r="V3" s="68"/>
      <c r="W3" s="68"/>
      <c r="X3" s="68"/>
      <c r="Y3" s="498" t="s">
        <v>112</v>
      </c>
    </row>
    <row r="4" s="27" customFormat="1" ht="12" spans="1:25">
      <c r="A4" s="375" t="s">
        <v>468</v>
      </c>
      <c r="B4" s="376" t="s">
        <v>427</v>
      </c>
      <c r="C4" s="377" t="s">
        <v>469</v>
      </c>
      <c r="D4" s="378"/>
      <c r="E4" s="378"/>
      <c r="F4" s="378"/>
      <c r="G4" s="378"/>
      <c r="H4" s="378"/>
      <c r="I4" s="378"/>
      <c r="J4" s="378"/>
      <c r="K4" s="378"/>
      <c r="L4" s="378"/>
      <c r="M4" s="378"/>
      <c r="N4" s="378"/>
      <c r="O4" s="378"/>
      <c r="P4" s="378"/>
      <c r="Q4" s="378"/>
      <c r="R4" s="378"/>
      <c r="S4" s="378"/>
      <c r="T4" s="378"/>
      <c r="U4" s="378"/>
      <c r="V4" s="448"/>
      <c r="W4" s="449" t="s">
        <v>254</v>
      </c>
      <c r="X4" s="407" t="s">
        <v>448</v>
      </c>
      <c r="Y4" s="477" t="s">
        <v>470</v>
      </c>
    </row>
    <row r="5" s="27" customFormat="1" ht="12.75" spans="1:25">
      <c r="A5" s="379"/>
      <c r="B5" s="380"/>
      <c r="C5" s="380">
        <v>0</v>
      </c>
      <c r="D5" s="380">
        <v>0.5</v>
      </c>
      <c r="E5" s="113">
        <v>1</v>
      </c>
      <c r="F5" s="113">
        <v>2</v>
      </c>
      <c r="G5" s="113">
        <v>3</v>
      </c>
      <c r="H5" s="113">
        <v>4</v>
      </c>
      <c r="I5" s="113">
        <v>5</v>
      </c>
      <c r="J5" s="113">
        <v>6</v>
      </c>
      <c r="K5" s="380">
        <v>7</v>
      </c>
      <c r="L5" s="380">
        <v>8</v>
      </c>
      <c r="M5" s="380">
        <v>10</v>
      </c>
      <c r="N5" s="380">
        <v>12</v>
      </c>
      <c r="O5" s="380">
        <v>15</v>
      </c>
      <c r="P5" s="380">
        <v>20</v>
      </c>
      <c r="Q5" s="380">
        <v>25</v>
      </c>
      <c r="R5" s="380">
        <v>30</v>
      </c>
      <c r="S5" s="444">
        <v>35</v>
      </c>
      <c r="T5" s="444">
        <v>40</v>
      </c>
      <c r="U5" s="444">
        <v>45</v>
      </c>
      <c r="V5" s="450">
        <v>50</v>
      </c>
      <c r="W5" s="451"/>
      <c r="X5" s="452"/>
      <c r="Y5" s="499"/>
    </row>
    <row r="6" s="27" customFormat="1" ht="12.75" spans="1:25">
      <c r="A6" s="381" t="s">
        <v>454</v>
      </c>
      <c r="B6" s="382" t="s">
        <v>124</v>
      </c>
      <c r="C6" s="383"/>
      <c r="D6" s="383"/>
      <c r="E6" s="431"/>
      <c r="F6" s="431"/>
      <c r="G6" s="431"/>
      <c r="H6" s="431"/>
      <c r="I6" s="435"/>
      <c r="J6" s="435"/>
      <c r="K6" s="435"/>
      <c r="L6" s="435"/>
      <c r="M6" s="435"/>
      <c r="N6" s="435"/>
      <c r="O6" s="435"/>
      <c r="P6" s="435"/>
      <c r="Q6" s="435"/>
      <c r="R6" s="435"/>
      <c r="S6" s="445"/>
      <c r="T6" s="445"/>
      <c r="U6" s="445"/>
      <c r="V6" s="445"/>
      <c r="W6" s="453">
        <f>SUM(C6:V6)</f>
        <v>0</v>
      </c>
      <c r="X6" s="454">
        <f>'表2-1 期限结构匹配测试_利率风险对冲率'!I6</f>
        <v>0</v>
      </c>
      <c r="Y6" s="500">
        <f t="shared" ref="Y6:Y12" si="0">IFERROR(W6/X6*1000,0)</f>
        <v>0</v>
      </c>
    </row>
    <row r="7" s="27" customFormat="1" ht="12.75" spans="1:25">
      <c r="A7" s="384"/>
      <c r="B7" s="385" t="s">
        <v>125</v>
      </c>
      <c r="C7" s="386"/>
      <c r="D7" s="387"/>
      <c r="E7" s="432"/>
      <c r="F7" s="432"/>
      <c r="G7" s="432"/>
      <c r="H7" s="432"/>
      <c r="I7" s="436"/>
      <c r="J7" s="436"/>
      <c r="K7" s="436"/>
      <c r="L7" s="436"/>
      <c r="M7" s="436"/>
      <c r="N7" s="436"/>
      <c r="O7" s="436"/>
      <c r="P7" s="436"/>
      <c r="Q7" s="436"/>
      <c r="R7" s="436"/>
      <c r="S7" s="446"/>
      <c r="T7" s="446"/>
      <c r="U7" s="446"/>
      <c r="V7" s="446"/>
      <c r="W7" s="455">
        <f t="shared" ref="W7:W21" si="1">SUM(C7:V7)</f>
        <v>0</v>
      </c>
      <c r="X7" s="456">
        <f>'表2-1 期限结构匹配测试_利率风险对冲率'!I7</f>
        <v>0</v>
      </c>
      <c r="Y7" s="501">
        <f t="shared" si="0"/>
        <v>0</v>
      </c>
    </row>
    <row r="8" s="27" customFormat="1" ht="12.75" spans="1:25">
      <c r="A8" s="384"/>
      <c r="B8" s="388" t="s">
        <v>126</v>
      </c>
      <c r="C8" s="386"/>
      <c r="D8" s="387"/>
      <c r="E8" s="432"/>
      <c r="F8" s="432"/>
      <c r="G8" s="432"/>
      <c r="H8" s="432"/>
      <c r="I8" s="436"/>
      <c r="J8" s="436"/>
      <c r="K8" s="436"/>
      <c r="L8" s="436"/>
      <c r="M8" s="436"/>
      <c r="N8" s="436"/>
      <c r="O8" s="436"/>
      <c r="P8" s="436"/>
      <c r="Q8" s="436"/>
      <c r="R8" s="436"/>
      <c r="S8" s="446"/>
      <c r="T8" s="446"/>
      <c r="U8" s="446"/>
      <c r="V8" s="446"/>
      <c r="W8" s="455">
        <f t="shared" si="1"/>
        <v>0</v>
      </c>
      <c r="X8" s="456">
        <f>'表2-1 期限结构匹配测试_利率风险对冲率'!I8</f>
        <v>0</v>
      </c>
      <c r="Y8" s="501">
        <f t="shared" si="0"/>
        <v>0</v>
      </c>
    </row>
    <row r="9" s="27" customFormat="1" ht="12.75" spans="1:25">
      <c r="A9" s="384"/>
      <c r="B9" s="148" t="s">
        <v>127</v>
      </c>
      <c r="C9" s="387"/>
      <c r="D9" s="387"/>
      <c r="E9" s="432"/>
      <c r="F9" s="432"/>
      <c r="G9" s="432"/>
      <c r="H9" s="432"/>
      <c r="I9" s="436"/>
      <c r="J9" s="436"/>
      <c r="K9" s="436"/>
      <c r="L9" s="436"/>
      <c r="M9" s="436"/>
      <c r="N9" s="436"/>
      <c r="O9" s="436"/>
      <c r="P9" s="436"/>
      <c r="Q9" s="436"/>
      <c r="R9" s="436"/>
      <c r="S9" s="446"/>
      <c r="T9" s="446"/>
      <c r="U9" s="446"/>
      <c r="V9" s="446"/>
      <c r="W9" s="455">
        <f t="shared" si="1"/>
        <v>0</v>
      </c>
      <c r="X9" s="457">
        <f>'表2-1 期限结构匹配测试_利率风险对冲率'!I9</f>
        <v>0</v>
      </c>
      <c r="Y9" s="501">
        <f t="shared" si="0"/>
        <v>0</v>
      </c>
    </row>
    <row r="10" s="27" customFormat="1" ht="12.75" spans="1:25">
      <c r="A10" s="384"/>
      <c r="B10" s="148" t="s">
        <v>128</v>
      </c>
      <c r="C10" s="387"/>
      <c r="D10" s="387"/>
      <c r="E10" s="432"/>
      <c r="F10" s="432"/>
      <c r="G10" s="432"/>
      <c r="H10" s="432"/>
      <c r="I10" s="436"/>
      <c r="J10" s="436"/>
      <c r="K10" s="436"/>
      <c r="L10" s="436"/>
      <c r="M10" s="436"/>
      <c r="N10" s="436"/>
      <c r="O10" s="436"/>
      <c r="P10" s="436"/>
      <c r="Q10" s="436"/>
      <c r="R10" s="436"/>
      <c r="S10" s="446"/>
      <c r="T10" s="446"/>
      <c r="U10" s="446"/>
      <c r="V10" s="446"/>
      <c r="W10" s="455">
        <f t="shared" si="1"/>
        <v>0</v>
      </c>
      <c r="X10" s="457">
        <f>'表2-1 期限结构匹配测试_利率风险对冲率'!I10</f>
        <v>0</v>
      </c>
      <c r="Y10" s="501">
        <f t="shared" si="0"/>
        <v>0</v>
      </c>
    </row>
    <row r="11" s="27" customFormat="1" ht="12.75" spans="1:25">
      <c r="A11" s="384"/>
      <c r="B11" s="389" t="s">
        <v>123</v>
      </c>
      <c r="C11" s="390">
        <f>SUM(C6,C8:C10)</f>
        <v>0</v>
      </c>
      <c r="D11" s="390">
        <f t="shared" ref="D11:V11" si="2">SUM(D6,D8:D10)</f>
        <v>0</v>
      </c>
      <c r="E11" s="390">
        <f t="shared" si="2"/>
        <v>0</v>
      </c>
      <c r="F11" s="390">
        <f t="shared" si="2"/>
        <v>0</v>
      </c>
      <c r="G11" s="390">
        <f t="shared" si="2"/>
        <v>0</v>
      </c>
      <c r="H11" s="390">
        <f t="shared" si="2"/>
        <v>0</v>
      </c>
      <c r="I11" s="437">
        <f t="shared" si="2"/>
        <v>0</v>
      </c>
      <c r="J11" s="437">
        <f t="shared" si="2"/>
        <v>0</v>
      </c>
      <c r="K11" s="437">
        <f t="shared" si="2"/>
        <v>0</v>
      </c>
      <c r="L11" s="437">
        <f t="shared" si="2"/>
        <v>0</v>
      </c>
      <c r="M11" s="437">
        <f t="shared" si="2"/>
        <v>0</v>
      </c>
      <c r="N11" s="437">
        <f t="shared" si="2"/>
        <v>0</v>
      </c>
      <c r="O11" s="437">
        <f t="shared" si="2"/>
        <v>0</v>
      </c>
      <c r="P11" s="437">
        <f t="shared" si="2"/>
        <v>0</v>
      </c>
      <c r="Q11" s="437">
        <f t="shared" si="2"/>
        <v>0</v>
      </c>
      <c r="R11" s="437">
        <f t="shared" si="2"/>
        <v>0</v>
      </c>
      <c r="S11" s="437">
        <f t="shared" si="2"/>
        <v>0</v>
      </c>
      <c r="T11" s="437">
        <f t="shared" si="2"/>
        <v>0</v>
      </c>
      <c r="U11" s="437">
        <f t="shared" si="2"/>
        <v>0</v>
      </c>
      <c r="V11" s="437">
        <f t="shared" si="2"/>
        <v>0</v>
      </c>
      <c r="W11" s="458">
        <f t="shared" si="1"/>
        <v>0</v>
      </c>
      <c r="X11" s="459">
        <f>'表2-1 期限结构匹配测试_利率风险对冲率'!I11</f>
        <v>0</v>
      </c>
      <c r="Y11" s="502">
        <f t="shared" si="0"/>
        <v>0</v>
      </c>
    </row>
    <row r="12" s="27" customFormat="1" ht="12.75" spans="1:25">
      <c r="A12" s="391" t="s">
        <v>471</v>
      </c>
      <c r="B12" s="392" t="s">
        <v>124</v>
      </c>
      <c r="C12" s="393"/>
      <c r="D12" s="393"/>
      <c r="E12" s="393"/>
      <c r="F12" s="393"/>
      <c r="G12" s="393"/>
      <c r="H12" s="393"/>
      <c r="I12" s="393"/>
      <c r="J12" s="393"/>
      <c r="K12" s="393"/>
      <c r="L12" s="393"/>
      <c r="M12" s="393"/>
      <c r="N12" s="393"/>
      <c r="O12" s="393"/>
      <c r="P12" s="393"/>
      <c r="Q12" s="393"/>
      <c r="R12" s="393"/>
      <c r="S12" s="393"/>
      <c r="T12" s="393"/>
      <c r="U12" s="393"/>
      <c r="V12" s="393"/>
      <c r="W12" s="460">
        <f t="shared" si="1"/>
        <v>0</v>
      </c>
      <c r="X12" s="461">
        <f>'表2-1 期限结构匹配测试_利率风险对冲率'!J6</f>
        <v>0</v>
      </c>
      <c r="Y12" s="503">
        <f t="shared" si="0"/>
        <v>0</v>
      </c>
    </row>
    <row r="13" s="27" customFormat="1" ht="12.75" spans="1:25">
      <c r="A13" s="381"/>
      <c r="B13" s="388" t="s">
        <v>126</v>
      </c>
      <c r="C13" s="394"/>
      <c r="D13" s="394"/>
      <c r="E13" s="394"/>
      <c r="F13" s="394"/>
      <c r="G13" s="394"/>
      <c r="H13" s="394"/>
      <c r="I13" s="394"/>
      <c r="J13" s="394"/>
      <c r="K13" s="394"/>
      <c r="L13" s="394"/>
      <c r="M13" s="394"/>
      <c r="N13" s="394"/>
      <c r="O13" s="394"/>
      <c r="P13" s="394"/>
      <c r="Q13" s="394"/>
      <c r="R13" s="394"/>
      <c r="S13" s="394"/>
      <c r="T13" s="394"/>
      <c r="U13" s="394"/>
      <c r="V13" s="394"/>
      <c r="W13" s="462"/>
      <c r="X13" s="463"/>
      <c r="Y13" s="504"/>
    </row>
    <row r="14" s="27" customFormat="1" ht="12.75" spans="1:25">
      <c r="A14" s="384"/>
      <c r="B14" s="148" t="s">
        <v>127</v>
      </c>
      <c r="C14" s="395"/>
      <c r="D14" s="395"/>
      <c r="E14" s="395"/>
      <c r="F14" s="395"/>
      <c r="G14" s="395"/>
      <c r="H14" s="395"/>
      <c r="I14" s="395"/>
      <c r="J14" s="395"/>
      <c r="K14" s="395"/>
      <c r="L14" s="395"/>
      <c r="M14" s="395"/>
      <c r="N14" s="395"/>
      <c r="O14" s="395"/>
      <c r="P14" s="395"/>
      <c r="Q14" s="395"/>
      <c r="R14" s="395"/>
      <c r="S14" s="395"/>
      <c r="T14" s="395"/>
      <c r="U14" s="395"/>
      <c r="V14" s="395"/>
      <c r="W14" s="455">
        <f t="shared" si="1"/>
        <v>0</v>
      </c>
      <c r="X14" s="456">
        <f>'表2-1 期限结构匹配测试_利率风险对冲率'!J9</f>
        <v>0</v>
      </c>
      <c r="Y14" s="501">
        <f t="shared" ref="Y14:Y21" si="3">IFERROR(W14/X14*1000,0)</f>
        <v>0</v>
      </c>
    </row>
    <row r="15" s="27" customFormat="1" ht="12.75" spans="1:25">
      <c r="A15" s="384"/>
      <c r="B15" s="148" t="s">
        <v>128</v>
      </c>
      <c r="C15" s="395"/>
      <c r="D15" s="395"/>
      <c r="E15" s="395"/>
      <c r="F15" s="395"/>
      <c r="G15" s="395"/>
      <c r="H15" s="395"/>
      <c r="I15" s="395"/>
      <c r="J15" s="395"/>
      <c r="K15" s="395"/>
      <c r="L15" s="395"/>
      <c r="M15" s="395"/>
      <c r="N15" s="395"/>
      <c r="O15" s="395"/>
      <c r="P15" s="395"/>
      <c r="Q15" s="395"/>
      <c r="R15" s="395"/>
      <c r="S15" s="395"/>
      <c r="T15" s="395"/>
      <c r="U15" s="395"/>
      <c r="V15" s="395"/>
      <c r="W15" s="455">
        <f t="shared" si="1"/>
        <v>0</v>
      </c>
      <c r="X15" s="456">
        <f>'表2-1 期限结构匹配测试_利率风险对冲率'!J10</f>
        <v>0</v>
      </c>
      <c r="Y15" s="501">
        <f t="shared" si="3"/>
        <v>0</v>
      </c>
    </row>
    <row r="16" s="27" customFormat="1" ht="12.75" spans="1:25">
      <c r="A16" s="396"/>
      <c r="B16" s="397" t="s">
        <v>123</v>
      </c>
      <c r="C16" s="398">
        <f>SUM(C12:C15)</f>
        <v>0</v>
      </c>
      <c r="D16" s="398">
        <f t="shared" ref="D16:V16" si="4">SUM(D12:D15)</f>
        <v>0</v>
      </c>
      <c r="E16" s="398">
        <f t="shared" si="4"/>
        <v>0</v>
      </c>
      <c r="F16" s="398">
        <f t="shared" si="4"/>
        <v>0</v>
      </c>
      <c r="G16" s="398">
        <f t="shared" si="4"/>
        <v>0</v>
      </c>
      <c r="H16" s="398">
        <f t="shared" si="4"/>
        <v>0</v>
      </c>
      <c r="I16" s="438">
        <f t="shared" si="4"/>
        <v>0</v>
      </c>
      <c r="J16" s="438">
        <f t="shared" si="4"/>
        <v>0</v>
      </c>
      <c r="K16" s="438">
        <f t="shared" si="4"/>
        <v>0</v>
      </c>
      <c r="L16" s="438">
        <f t="shared" si="4"/>
        <v>0</v>
      </c>
      <c r="M16" s="438">
        <f t="shared" si="4"/>
        <v>0</v>
      </c>
      <c r="N16" s="438">
        <f t="shared" si="4"/>
        <v>0</v>
      </c>
      <c r="O16" s="438">
        <f t="shared" si="4"/>
        <v>0</v>
      </c>
      <c r="P16" s="438">
        <f t="shared" si="4"/>
        <v>0</v>
      </c>
      <c r="Q16" s="438">
        <f t="shared" si="4"/>
        <v>0</v>
      </c>
      <c r="R16" s="438">
        <f t="shared" si="4"/>
        <v>0</v>
      </c>
      <c r="S16" s="438">
        <f t="shared" si="4"/>
        <v>0</v>
      </c>
      <c r="T16" s="438">
        <f t="shared" si="4"/>
        <v>0</v>
      </c>
      <c r="U16" s="438">
        <f t="shared" si="4"/>
        <v>0</v>
      </c>
      <c r="V16" s="438">
        <f t="shared" si="4"/>
        <v>0</v>
      </c>
      <c r="W16" s="464">
        <f t="shared" si="1"/>
        <v>0</v>
      </c>
      <c r="X16" s="465">
        <f>'表2-1 期限结构匹配测试_利率风险对冲率'!J11</f>
        <v>0</v>
      </c>
      <c r="Y16" s="501">
        <f t="shared" si="3"/>
        <v>0</v>
      </c>
    </row>
    <row r="17" s="27" customFormat="1" ht="12.75" spans="1:25">
      <c r="A17" s="391" t="s">
        <v>472</v>
      </c>
      <c r="B17" s="392" t="s">
        <v>124</v>
      </c>
      <c r="C17" s="393"/>
      <c r="D17" s="393"/>
      <c r="E17" s="393"/>
      <c r="F17" s="393"/>
      <c r="G17" s="393"/>
      <c r="H17" s="393"/>
      <c r="I17" s="393"/>
      <c r="J17" s="393"/>
      <c r="K17" s="393"/>
      <c r="L17" s="393"/>
      <c r="M17" s="393"/>
      <c r="N17" s="393"/>
      <c r="O17" s="393"/>
      <c r="P17" s="393"/>
      <c r="Q17" s="393"/>
      <c r="R17" s="393"/>
      <c r="S17" s="393"/>
      <c r="T17" s="393"/>
      <c r="U17" s="393"/>
      <c r="V17" s="393"/>
      <c r="W17" s="453">
        <f t="shared" si="1"/>
        <v>0</v>
      </c>
      <c r="X17" s="454">
        <f>'表2-1 期限结构匹配测试_利率风险对冲率'!K6</f>
        <v>0</v>
      </c>
      <c r="Y17" s="500">
        <f t="shared" si="3"/>
        <v>0</v>
      </c>
    </row>
    <row r="18" s="27" customFormat="1" ht="12.75" spans="1:25">
      <c r="A18" s="381"/>
      <c r="B18" s="388" t="s">
        <v>126</v>
      </c>
      <c r="C18" s="395"/>
      <c r="D18" s="395"/>
      <c r="E18" s="395"/>
      <c r="F18" s="395"/>
      <c r="G18" s="395"/>
      <c r="H18" s="395"/>
      <c r="I18" s="395"/>
      <c r="J18" s="395"/>
      <c r="K18" s="395"/>
      <c r="L18" s="395"/>
      <c r="M18" s="395"/>
      <c r="N18" s="395"/>
      <c r="O18" s="395"/>
      <c r="P18" s="395"/>
      <c r="Q18" s="395"/>
      <c r="R18" s="395"/>
      <c r="S18" s="395"/>
      <c r="T18" s="395"/>
      <c r="U18" s="395"/>
      <c r="V18" s="395"/>
      <c r="W18" s="466">
        <f t="shared" si="1"/>
        <v>0</v>
      </c>
      <c r="X18" s="461">
        <f>'表2-1 期限结构匹配测试_利率风险对冲率'!K8</f>
        <v>0</v>
      </c>
      <c r="Y18" s="501">
        <f t="shared" si="3"/>
        <v>0</v>
      </c>
    </row>
    <row r="19" s="27" customFormat="1" ht="12.75" spans="1:25">
      <c r="A19" s="384"/>
      <c r="B19" s="148" t="s">
        <v>127</v>
      </c>
      <c r="C19" s="395"/>
      <c r="D19" s="395"/>
      <c r="E19" s="395"/>
      <c r="F19" s="395"/>
      <c r="G19" s="395"/>
      <c r="H19" s="395"/>
      <c r="I19" s="395"/>
      <c r="J19" s="395"/>
      <c r="K19" s="395"/>
      <c r="L19" s="395"/>
      <c r="M19" s="395"/>
      <c r="N19" s="395"/>
      <c r="O19" s="395"/>
      <c r="P19" s="395"/>
      <c r="Q19" s="395"/>
      <c r="R19" s="395"/>
      <c r="S19" s="395"/>
      <c r="T19" s="395"/>
      <c r="U19" s="395"/>
      <c r="V19" s="395"/>
      <c r="W19" s="466">
        <f t="shared" si="1"/>
        <v>0</v>
      </c>
      <c r="X19" s="457">
        <f>'表2-1 期限结构匹配测试_利率风险对冲率'!K9</f>
        <v>0</v>
      </c>
      <c r="Y19" s="501">
        <f t="shared" si="3"/>
        <v>0</v>
      </c>
    </row>
    <row r="20" s="27" customFormat="1" ht="12.75" spans="1:25">
      <c r="A20" s="384"/>
      <c r="B20" s="148" t="s">
        <v>128</v>
      </c>
      <c r="C20" s="395"/>
      <c r="D20" s="395"/>
      <c r="E20" s="395"/>
      <c r="F20" s="395"/>
      <c r="G20" s="395"/>
      <c r="H20" s="395"/>
      <c r="I20" s="395"/>
      <c r="J20" s="395"/>
      <c r="K20" s="395"/>
      <c r="L20" s="395"/>
      <c r="M20" s="395"/>
      <c r="N20" s="395"/>
      <c r="O20" s="395"/>
      <c r="P20" s="395"/>
      <c r="Q20" s="395"/>
      <c r="R20" s="395"/>
      <c r="S20" s="395"/>
      <c r="T20" s="395"/>
      <c r="U20" s="395"/>
      <c r="V20" s="395"/>
      <c r="W20" s="466">
        <f t="shared" si="1"/>
        <v>0</v>
      </c>
      <c r="X20" s="457">
        <f>'表2-1 期限结构匹配测试_利率风险对冲率'!K10</f>
        <v>0</v>
      </c>
      <c r="Y20" s="501">
        <f t="shared" si="3"/>
        <v>0</v>
      </c>
    </row>
    <row r="21" s="27" customFormat="1" ht="12.75" spans="1:25">
      <c r="A21" s="399"/>
      <c r="B21" s="400" t="s">
        <v>123</v>
      </c>
      <c r="C21" s="401">
        <f>SUM(C17:C20)</f>
        <v>0</v>
      </c>
      <c r="D21" s="401">
        <f t="shared" ref="D21:V21" si="5">SUM(D17:D20)</f>
        <v>0</v>
      </c>
      <c r="E21" s="401">
        <f t="shared" si="5"/>
        <v>0</v>
      </c>
      <c r="F21" s="401">
        <f t="shared" si="5"/>
        <v>0</v>
      </c>
      <c r="G21" s="401">
        <f t="shared" si="5"/>
        <v>0</v>
      </c>
      <c r="H21" s="401">
        <f t="shared" si="5"/>
        <v>0</v>
      </c>
      <c r="I21" s="439">
        <f t="shared" si="5"/>
        <v>0</v>
      </c>
      <c r="J21" s="439">
        <f t="shared" si="5"/>
        <v>0</v>
      </c>
      <c r="K21" s="439">
        <f t="shared" si="5"/>
        <v>0</v>
      </c>
      <c r="L21" s="439">
        <f t="shared" si="5"/>
        <v>0</v>
      </c>
      <c r="M21" s="439">
        <f t="shared" si="5"/>
        <v>0</v>
      </c>
      <c r="N21" s="439">
        <f t="shared" si="5"/>
        <v>0</v>
      </c>
      <c r="O21" s="439">
        <f t="shared" si="5"/>
        <v>0</v>
      </c>
      <c r="P21" s="439">
        <f t="shared" si="5"/>
        <v>0</v>
      </c>
      <c r="Q21" s="439">
        <f t="shared" si="5"/>
        <v>0</v>
      </c>
      <c r="R21" s="439">
        <f t="shared" si="5"/>
        <v>0</v>
      </c>
      <c r="S21" s="439">
        <f t="shared" si="5"/>
        <v>0</v>
      </c>
      <c r="T21" s="439">
        <f t="shared" si="5"/>
        <v>0</v>
      </c>
      <c r="U21" s="439">
        <f t="shared" si="5"/>
        <v>0</v>
      </c>
      <c r="V21" s="439">
        <f t="shared" si="5"/>
        <v>0</v>
      </c>
      <c r="W21" s="467">
        <f t="shared" si="1"/>
        <v>0</v>
      </c>
      <c r="X21" s="459">
        <f>'表2-1 期限结构匹配测试_利率风险对冲率'!K11</f>
        <v>0</v>
      </c>
      <c r="Y21" s="502">
        <f t="shared" si="3"/>
        <v>0</v>
      </c>
    </row>
    <row r="22" s="27" customFormat="1" ht="12" spans="1:25">
      <c r="A22" s="402" t="s">
        <v>473</v>
      </c>
      <c r="B22" s="392" t="s">
        <v>124</v>
      </c>
      <c r="C22" s="403">
        <f t="shared" ref="C22:X22" si="6">C6+C12-C17</f>
        <v>0</v>
      </c>
      <c r="D22" s="403">
        <f t="shared" si="6"/>
        <v>0</v>
      </c>
      <c r="E22" s="403">
        <f t="shared" si="6"/>
        <v>0</v>
      </c>
      <c r="F22" s="403">
        <f t="shared" si="6"/>
        <v>0</v>
      </c>
      <c r="G22" s="403">
        <f t="shared" si="6"/>
        <v>0</v>
      </c>
      <c r="H22" s="403">
        <f t="shared" si="6"/>
        <v>0</v>
      </c>
      <c r="I22" s="440">
        <f t="shared" si="6"/>
        <v>0</v>
      </c>
      <c r="J22" s="440">
        <f t="shared" si="6"/>
        <v>0</v>
      </c>
      <c r="K22" s="440">
        <f t="shared" si="6"/>
        <v>0</v>
      </c>
      <c r="L22" s="440">
        <f t="shared" si="6"/>
        <v>0</v>
      </c>
      <c r="M22" s="440">
        <f t="shared" si="6"/>
        <v>0</v>
      </c>
      <c r="N22" s="440">
        <f t="shared" si="6"/>
        <v>0</v>
      </c>
      <c r="O22" s="440">
        <f t="shared" si="6"/>
        <v>0</v>
      </c>
      <c r="P22" s="440">
        <f t="shared" si="6"/>
        <v>0</v>
      </c>
      <c r="Q22" s="440">
        <f t="shared" si="6"/>
        <v>0</v>
      </c>
      <c r="R22" s="440">
        <f t="shared" si="6"/>
        <v>0</v>
      </c>
      <c r="S22" s="440">
        <f t="shared" si="6"/>
        <v>0</v>
      </c>
      <c r="T22" s="440">
        <f t="shared" si="6"/>
        <v>0</v>
      </c>
      <c r="U22" s="440">
        <f t="shared" si="6"/>
        <v>0</v>
      </c>
      <c r="V22" s="468">
        <f t="shared" si="6"/>
        <v>0</v>
      </c>
      <c r="W22" s="469">
        <f t="shared" si="6"/>
        <v>0</v>
      </c>
      <c r="X22" s="470">
        <f t="shared" si="6"/>
        <v>0</v>
      </c>
      <c r="Y22" s="500">
        <f>IFERROR((Y6*X6+Y12*X12)/X17-Y17,0)</f>
        <v>0</v>
      </c>
    </row>
    <row r="23" s="27" customFormat="1" ht="12" spans="1:25">
      <c r="A23" s="381"/>
      <c r="B23" s="388" t="s">
        <v>126</v>
      </c>
      <c r="C23" s="404">
        <f>C8-C18</f>
        <v>0</v>
      </c>
      <c r="D23" s="404">
        <f t="shared" ref="D23:V23" si="7">D8-D18</f>
        <v>0</v>
      </c>
      <c r="E23" s="404">
        <f t="shared" si="7"/>
        <v>0</v>
      </c>
      <c r="F23" s="404">
        <f t="shared" si="7"/>
        <v>0</v>
      </c>
      <c r="G23" s="404">
        <f t="shared" si="7"/>
        <v>0</v>
      </c>
      <c r="H23" s="404">
        <f t="shared" si="7"/>
        <v>0</v>
      </c>
      <c r="I23" s="441">
        <f t="shared" si="7"/>
        <v>0</v>
      </c>
      <c r="J23" s="441">
        <f t="shared" si="7"/>
        <v>0</v>
      </c>
      <c r="K23" s="441">
        <f t="shared" si="7"/>
        <v>0</v>
      </c>
      <c r="L23" s="441">
        <f t="shared" si="7"/>
        <v>0</v>
      </c>
      <c r="M23" s="441">
        <f t="shared" si="7"/>
        <v>0</v>
      </c>
      <c r="N23" s="441">
        <f t="shared" si="7"/>
        <v>0</v>
      </c>
      <c r="O23" s="441">
        <f t="shared" si="7"/>
        <v>0</v>
      </c>
      <c r="P23" s="441">
        <f t="shared" si="7"/>
        <v>0</v>
      </c>
      <c r="Q23" s="441">
        <f t="shared" si="7"/>
        <v>0</v>
      </c>
      <c r="R23" s="441">
        <f t="shared" si="7"/>
        <v>0</v>
      </c>
      <c r="S23" s="441">
        <f t="shared" si="7"/>
        <v>0</v>
      </c>
      <c r="T23" s="441">
        <f t="shared" si="7"/>
        <v>0</v>
      </c>
      <c r="U23" s="441">
        <f t="shared" si="7"/>
        <v>0</v>
      </c>
      <c r="V23" s="441">
        <f t="shared" si="7"/>
        <v>0</v>
      </c>
      <c r="W23" s="471">
        <f t="shared" ref="C23:X26" si="8">W8+W13-W18</f>
        <v>0</v>
      </c>
      <c r="X23" s="472">
        <f t="shared" si="8"/>
        <v>0</v>
      </c>
      <c r="Y23" s="501">
        <f>IFERROR((Y8*X8+Y13*X13)/X18-Y18,0)</f>
        <v>0</v>
      </c>
    </row>
    <row r="24" s="27" customFormat="1" ht="12" spans="1:25">
      <c r="A24" s="384"/>
      <c r="B24" s="148" t="s">
        <v>127</v>
      </c>
      <c r="C24" s="404">
        <f t="shared" si="8"/>
        <v>0</v>
      </c>
      <c r="D24" s="404">
        <f t="shared" si="8"/>
        <v>0</v>
      </c>
      <c r="E24" s="404">
        <f t="shared" si="8"/>
        <v>0</v>
      </c>
      <c r="F24" s="404">
        <f t="shared" si="8"/>
        <v>0</v>
      </c>
      <c r="G24" s="404">
        <f t="shared" si="8"/>
        <v>0</v>
      </c>
      <c r="H24" s="404">
        <f t="shared" si="8"/>
        <v>0</v>
      </c>
      <c r="I24" s="441">
        <f t="shared" si="8"/>
        <v>0</v>
      </c>
      <c r="J24" s="441">
        <f t="shared" si="8"/>
        <v>0</v>
      </c>
      <c r="K24" s="441">
        <f t="shared" si="8"/>
        <v>0</v>
      </c>
      <c r="L24" s="441">
        <f>L9+L14-L19</f>
        <v>0</v>
      </c>
      <c r="M24" s="441">
        <f>M9+M14-M19</f>
        <v>0</v>
      </c>
      <c r="N24" s="441">
        <f t="shared" si="8"/>
        <v>0</v>
      </c>
      <c r="O24" s="441">
        <f t="shared" si="8"/>
        <v>0</v>
      </c>
      <c r="P24" s="441">
        <f t="shared" si="8"/>
        <v>0</v>
      </c>
      <c r="Q24" s="441">
        <f t="shared" si="8"/>
        <v>0</v>
      </c>
      <c r="R24" s="441">
        <f t="shared" si="8"/>
        <v>0</v>
      </c>
      <c r="S24" s="441">
        <f t="shared" si="8"/>
        <v>0</v>
      </c>
      <c r="T24" s="441">
        <f t="shared" si="8"/>
        <v>0</v>
      </c>
      <c r="U24" s="441">
        <f t="shared" si="8"/>
        <v>0</v>
      </c>
      <c r="V24" s="473">
        <f t="shared" si="8"/>
        <v>0</v>
      </c>
      <c r="W24" s="471">
        <f t="shared" si="8"/>
        <v>0</v>
      </c>
      <c r="X24" s="472">
        <f t="shared" si="8"/>
        <v>0</v>
      </c>
      <c r="Y24" s="501">
        <f>IFERROR((Y9*X9+Y14*X14)/X19-Y19,0)</f>
        <v>0</v>
      </c>
    </row>
    <row r="25" s="27" customFormat="1" ht="12" spans="1:25">
      <c r="A25" s="384"/>
      <c r="B25" s="148" t="s">
        <v>128</v>
      </c>
      <c r="C25" s="404">
        <f t="shared" si="8"/>
        <v>0</v>
      </c>
      <c r="D25" s="404">
        <f t="shared" si="8"/>
        <v>0</v>
      </c>
      <c r="E25" s="404">
        <f t="shared" si="8"/>
        <v>0</v>
      </c>
      <c r="F25" s="404">
        <f t="shared" si="8"/>
        <v>0</v>
      </c>
      <c r="G25" s="404">
        <f t="shared" si="8"/>
        <v>0</v>
      </c>
      <c r="H25" s="404">
        <f t="shared" si="8"/>
        <v>0</v>
      </c>
      <c r="I25" s="441">
        <f t="shared" si="8"/>
        <v>0</v>
      </c>
      <c r="J25" s="441">
        <f t="shared" si="8"/>
        <v>0</v>
      </c>
      <c r="K25" s="441">
        <f t="shared" si="8"/>
        <v>0</v>
      </c>
      <c r="L25" s="441">
        <f t="shared" si="8"/>
        <v>0</v>
      </c>
      <c r="M25" s="441">
        <f t="shared" si="8"/>
        <v>0</v>
      </c>
      <c r="N25" s="441">
        <f t="shared" si="8"/>
        <v>0</v>
      </c>
      <c r="O25" s="441">
        <f t="shared" si="8"/>
        <v>0</v>
      </c>
      <c r="P25" s="441">
        <f t="shared" si="8"/>
        <v>0</v>
      </c>
      <c r="Q25" s="441">
        <f t="shared" si="8"/>
        <v>0</v>
      </c>
      <c r="R25" s="441">
        <f t="shared" si="8"/>
        <v>0</v>
      </c>
      <c r="S25" s="441">
        <f t="shared" si="8"/>
        <v>0</v>
      </c>
      <c r="T25" s="441">
        <f t="shared" si="8"/>
        <v>0</v>
      </c>
      <c r="U25" s="441">
        <f t="shared" si="8"/>
        <v>0</v>
      </c>
      <c r="V25" s="473">
        <f t="shared" si="8"/>
        <v>0</v>
      </c>
      <c r="W25" s="471">
        <f t="shared" si="8"/>
        <v>0</v>
      </c>
      <c r="X25" s="472">
        <f t="shared" si="8"/>
        <v>0</v>
      </c>
      <c r="Y25" s="501">
        <f>IFERROR((Y10*X10+Y15*X15)/X20-Y20,0)</f>
        <v>0</v>
      </c>
    </row>
    <row r="26" s="27" customFormat="1" ht="12.75" spans="1:25">
      <c r="A26" s="396"/>
      <c r="B26" s="405" t="s">
        <v>123</v>
      </c>
      <c r="C26" s="406">
        <f t="shared" si="8"/>
        <v>0</v>
      </c>
      <c r="D26" s="406">
        <f t="shared" si="8"/>
        <v>0</v>
      </c>
      <c r="E26" s="406">
        <f t="shared" si="8"/>
        <v>0</v>
      </c>
      <c r="F26" s="406">
        <f t="shared" si="8"/>
        <v>0</v>
      </c>
      <c r="G26" s="406">
        <f t="shared" si="8"/>
        <v>0</v>
      </c>
      <c r="H26" s="406">
        <f t="shared" si="8"/>
        <v>0</v>
      </c>
      <c r="I26" s="442">
        <f t="shared" si="8"/>
        <v>0</v>
      </c>
      <c r="J26" s="442">
        <f t="shared" si="8"/>
        <v>0</v>
      </c>
      <c r="K26" s="442">
        <f t="shared" si="8"/>
        <v>0</v>
      </c>
      <c r="L26" s="442">
        <f t="shared" si="8"/>
        <v>0</v>
      </c>
      <c r="M26" s="442">
        <f t="shared" si="8"/>
        <v>0</v>
      </c>
      <c r="N26" s="442">
        <f t="shared" si="8"/>
        <v>0</v>
      </c>
      <c r="O26" s="442">
        <f t="shared" si="8"/>
        <v>0</v>
      </c>
      <c r="P26" s="442">
        <f t="shared" si="8"/>
        <v>0</v>
      </c>
      <c r="Q26" s="442">
        <f t="shared" si="8"/>
        <v>0</v>
      </c>
      <c r="R26" s="442">
        <f t="shared" si="8"/>
        <v>0</v>
      </c>
      <c r="S26" s="442">
        <f t="shared" si="8"/>
        <v>0</v>
      </c>
      <c r="T26" s="442">
        <f t="shared" si="8"/>
        <v>0</v>
      </c>
      <c r="U26" s="442">
        <f t="shared" si="8"/>
        <v>0</v>
      </c>
      <c r="V26" s="474">
        <f>V11+V16-V21</f>
        <v>0</v>
      </c>
      <c r="W26" s="475">
        <f t="shared" si="8"/>
        <v>0</v>
      </c>
      <c r="X26" s="476">
        <f t="shared" si="8"/>
        <v>0</v>
      </c>
      <c r="Y26" s="501">
        <f>IFERROR((Y11*X11+Y16*X16)/X21-Y21,0)</f>
        <v>0</v>
      </c>
    </row>
    <row r="27" s="27" customFormat="1" ht="12" spans="1:25">
      <c r="A27" s="375" t="s">
        <v>468</v>
      </c>
      <c r="B27" s="376" t="s">
        <v>474</v>
      </c>
      <c r="C27" s="407" t="s">
        <v>475</v>
      </c>
      <c r="D27" s="408"/>
      <c r="E27" s="408"/>
      <c r="F27" s="408"/>
      <c r="G27" s="408"/>
      <c r="H27" s="408"/>
      <c r="I27" s="408"/>
      <c r="J27" s="408"/>
      <c r="K27" s="408"/>
      <c r="L27" s="408"/>
      <c r="M27" s="408"/>
      <c r="N27" s="408"/>
      <c r="O27" s="408"/>
      <c r="P27" s="408"/>
      <c r="Q27" s="408"/>
      <c r="R27" s="408"/>
      <c r="S27" s="408"/>
      <c r="T27" s="408"/>
      <c r="U27" s="408"/>
      <c r="V27" s="477"/>
      <c r="W27" s="478" t="s">
        <v>476</v>
      </c>
      <c r="X27" s="479" t="s">
        <v>477</v>
      </c>
      <c r="Y27" s="477" t="s">
        <v>478</v>
      </c>
    </row>
    <row r="28" s="27" customFormat="1" ht="12.75" spans="1:25">
      <c r="A28" s="409"/>
      <c r="B28" s="410"/>
      <c r="C28" s="411">
        <v>0</v>
      </c>
      <c r="D28" s="410">
        <v>0.5</v>
      </c>
      <c r="E28" s="433">
        <v>1</v>
      </c>
      <c r="F28" s="433">
        <v>2</v>
      </c>
      <c r="G28" s="433">
        <v>3</v>
      </c>
      <c r="H28" s="433">
        <v>4</v>
      </c>
      <c r="I28" s="433">
        <v>5</v>
      </c>
      <c r="J28" s="433">
        <v>6</v>
      </c>
      <c r="K28" s="410">
        <v>7</v>
      </c>
      <c r="L28" s="410">
        <v>8</v>
      </c>
      <c r="M28" s="410">
        <v>10</v>
      </c>
      <c r="N28" s="410">
        <v>12</v>
      </c>
      <c r="O28" s="410">
        <v>15</v>
      </c>
      <c r="P28" s="410">
        <v>20</v>
      </c>
      <c r="Q28" s="410">
        <v>25</v>
      </c>
      <c r="R28" s="410">
        <v>30</v>
      </c>
      <c r="S28" s="410">
        <v>35</v>
      </c>
      <c r="T28" s="410">
        <v>40</v>
      </c>
      <c r="U28" s="410">
        <v>45</v>
      </c>
      <c r="V28" s="480">
        <v>50</v>
      </c>
      <c r="W28" s="481"/>
      <c r="X28" s="482"/>
      <c r="Y28" s="505"/>
    </row>
    <row r="29" s="27" customFormat="1" ht="12" spans="1:25">
      <c r="A29" s="137" t="s">
        <v>479</v>
      </c>
      <c r="B29" s="412" t="s">
        <v>480</v>
      </c>
      <c r="C29" s="413">
        <v>142.91</v>
      </c>
      <c r="D29" s="413">
        <v>142.91</v>
      </c>
      <c r="E29" s="413">
        <v>142.91</v>
      </c>
      <c r="F29" s="413">
        <v>160.17</v>
      </c>
      <c r="G29" s="413">
        <v>166.94</v>
      </c>
      <c r="H29" s="413">
        <v>169.44</v>
      </c>
      <c r="I29" s="413">
        <v>167.31</v>
      </c>
      <c r="J29" s="413">
        <v>162.12</v>
      </c>
      <c r="K29" s="413">
        <v>157.22</v>
      </c>
      <c r="L29" s="413">
        <v>150.74</v>
      </c>
      <c r="M29" s="413">
        <v>149.9</v>
      </c>
      <c r="N29" s="413">
        <v>150.45</v>
      </c>
      <c r="O29" s="413">
        <v>148.8</v>
      </c>
      <c r="P29" s="413">
        <v>139.79</v>
      </c>
      <c r="Q29" s="413">
        <v>141.68</v>
      </c>
      <c r="R29" s="413">
        <v>147.53</v>
      </c>
      <c r="S29" s="413">
        <v>147.53</v>
      </c>
      <c r="T29" s="413">
        <f>S29</f>
        <v>147.53</v>
      </c>
      <c r="U29" s="413">
        <f>T29</f>
        <v>147.53</v>
      </c>
      <c r="V29" s="413">
        <v>0</v>
      </c>
      <c r="W29" s="483"/>
      <c r="X29" s="484"/>
      <c r="Y29" s="506"/>
    </row>
    <row r="30" s="27" customFormat="1" ht="12" spans="1:25">
      <c r="A30" s="414"/>
      <c r="B30" s="415" t="s">
        <v>481</v>
      </c>
      <c r="C30" s="416">
        <v>-84.7</v>
      </c>
      <c r="D30" s="416">
        <v>-84.7</v>
      </c>
      <c r="E30" s="416">
        <v>-84.7</v>
      </c>
      <c r="F30" s="416">
        <v>-94.94</v>
      </c>
      <c r="G30" s="416">
        <v>-98.95</v>
      </c>
      <c r="H30" s="416">
        <v>-100.43</v>
      </c>
      <c r="I30" s="416">
        <v>-99.17</v>
      </c>
      <c r="J30" s="416">
        <v>-96.09</v>
      </c>
      <c r="K30" s="416">
        <v>-93.19</v>
      </c>
      <c r="L30" s="416">
        <v>-89.35</v>
      </c>
      <c r="M30" s="416">
        <v>-88.85</v>
      </c>
      <c r="N30" s="416">
        <v>-89.17</v>
      </c>
      <c r="O30" s="416">
        <v>-88.2</v>
      </c>
      <c r="P30" s="416">
        <v>-82.86</v>
      </c>
      <c r="Q30" s="416">
        <v>-83.98</v>
      </c>
      <c r="R30" s="416">
        <v>-87.44</v>
      </c>
      <c r="S30" s="416">
        <v>-87.44</v>
      </c>
      <c r="T30" s="447">
        <f t="shared" ref="T30:U30" si="9">S30</f>
        <v>-87.44</v>
      </c>
      <c r="U30" s="447">
        <f t="shared" si="9"/>
        <v>-87.44</v>
      </c>
      <c r="V30" s="416">
        <v>0</v>
      </c>
      <c r="W30" s="485"/>
      <c r="X30" s="486"/>
      <c r="Y30" s="507"/>
    </row>
    <row r="31" s="27" customFormat="1" ht="12" spans="1:25">
      <c r="A31" s="414"/>
      <c r="B31" s="417" t="s">
        <v>482</v>
      </c>
      <c r="C31" s="416">
        <v>-66.05</v>
      </c>
      <c r="D31" s="416">
        <v>-66.05</v>
      </c>
      <c r="E31" s="416">
        <v>-66.05</v>
      </c>
      <c r="F31" s="416">
        <v>-56.02</v>
      </c>
      <c r="G31" s="416">
        <v>-51.32</v>
      </c>
      <c r="H31" s="416">
        <v>-43.02</v>
      </c>
      <c r="I31" s="416">
        <v>-37.12</v>
      </c>
      <c r="J31" s="416">
        <v>-25.35</v>
      </c>
      <c r="K31" s="416">
        <v>-19.26</v>
      </c>
      <c r="L31" s="416">
        <v>-13.03</v>
      </c>
      <c r="M31" s="416">
        <v>-7.59</v>
      </c>
      <c r="N31" s="416">
        <v>-0.11</v>
      </c>
      <c r="O31" s="416">
        <v>13.62</v>
      </c>
      <c r="P31" s="416">
        <v>20.35</v>
      </c>
      <c r="Q31" s="416">
        <v>25.55</v>
      </c>
      <c r="R31" s="416">
        <v>25.68</v>
      </c>
      <c r="S31" s="416">
        <v>25.68</v>
      </c>
      <c r="T31" s="447">
        <f t="shared" ref="T31:U31" si="10">S31</f>
        <v>25.68</v>
      </c>
      <c r="U31" s="447">
        <f t="shared" si="10"/>
        <v>25.68</v>
      </c>
      <c r="V31" s="416">
        <v>0</v>
      </c>
      <c r="W31" s="485"/>
      <c r="X31" s="486"/>
      <c r="Y31" s="507"/>
    </row>
    <row r="32" s="27" customFormat="1" ht="12" spans="1:25">
      <c r="A32" s="414"/>
      <c r="B32" s="417" t="s">
        <v>483</v>
      </c>
      <c r="C32" s="416">
        <v>60.52</v>
      </c>
      <c r="D32" s="416">
        <v>60.52</v>
      </c>
      <c r="E32" s="416">
        <v>60.52</v>
      </c>
      <c r="F32" s="416">
        <v>51.33</v>
      </c>
      <c r="G32" s="416">
        <v>47.03</v>
      </c>
      <c r="H32" s="416">
        <v>39.42</v>
      </c>
      <c r="I32" s="416">
        <v>34.02</v>
      </c>
      <c r="J32" s="416">
        <v>23.23</v>
      </c>
      <c r="K32" s="416">
        <v>17.65</v>
      </c>
      <c r="L32" s="416">
        <v>11.94</v>
      </c>
      <c r="M32" s="416">
        <v>6.95</v>
      </c>
      <c r="N32" s="416">
        <v>0.1</v>
      </c>
      <c r="O32" s="416">
        <v>-12.48</v>
      </c>
      <c r="P32" s="416">
        <v>-18.65</v>
      </c>
      <c r="Q32" s="416">
        <v>-23.41</v>
      </c>
      <c r="R32" s="416">
        <v>-23.53</v>
      </c>
      <c r="S32" s="416">
        <v>-23.53</v>
      </c>
      <c r="T32" s="447">
        <f t="shared" ref="T32:U32" si="11">S32</f>
        <v>-23.53</v>
      </c>
      <c r="U32" s="447">
        <f t="shared" si="11"/>
        <v>-23.53</v>
      </c>
      <c r="V32" s="416">
        <v>0</v>
      </c>
      <c r="W32" s="485"/>
      <c r="X32" s="486"/>
      <c r="Y32" s="507"/>
    </row>
    <row r="33" s="27" customFormat="1" ht="12" spans="1:25">
      <c r="A33" s="414"/>
      <c r="B33" s="417" t="s">
        <v>484</v>
      </c>
      <c r="C33" s="416">
        <v>35.08</v>
      </c>
      <c r="D33" s="416">
        <v>35.08</v>
      </c>
      <c r="E33" s="416">
        <v>35.08</v>
      </c>
      <c r="F33" s="416">
        <v>18.4</v>
      </c>
      <c r="G33" s="416">
        <v>7.08</v>
      </c>
      <c r="H33" s="416">
        <v>-2</v>
      </c>
      <c r="I33" s="416">
        <v>-9.1</v>
      </c>
      <c r="J33" s="416">
        <v>-13.76</v>
      </c>
      <c r="K33" s="416">
        <v>-15.87</v>
      </c>
      <c r="L33" s="416">
        <v>-16.29</v>
      </c>
      <c r="M33" s="416">
        <v>-16.26</v>
      </c>
      <c r="N33" s="416">
        <v>-13.63</v>
      </c>
      <c r="O33" s="416">
        <v>-5.82</v>
      </c>
      <c r="P33" s="416">
        <v>3.65</v>
      </c>
      <c r="Q33" s="416">
        <v>9.27</v>
      </c>
      <c r="R33" s="416">
        <v>11.15</v>
      </c>
      <c r="S33" s="416">
        <v>11.15</v>
      </c>
      <c r="T33" s="447">
        <f t="shared" ref="T33:U33" si="12">S33</f>
        <v>11.15</v>
      </c>
      <c r="U33" s="447">
        <f t="shared" si="12"/>
        <v>11.15</v>
      </c>
      <c r="V33" s="416">
        <v>0</v>
      </c>
      <c r="W33" s="485"/>
      <c r="X33" s="486"/>
      <c r="Y33" s="507"/>
    </row>
    <row r="34" s="27" customFormat="1" ht="12.75" spans="1:25">
      <c r="A34" s="140"/>
      <c r="B34" s="418" t="s">
        <v>485</v>
      </c>
      <c r="C34" s="419">
        <v>-39.08</v>
      </c>
      <c r="D34" s="419">
        <v>-39.08</v>
      </c>
      <c r="E34" s="419">
        <v>-39.08</v>
      </c>
      <c r="F34" s="419">
        <v>-20.49</v>
      </c>
      <c r="G34" s="419">
        <v>-7.89</v>
      </c>
      <c r="H34" s="419">
        <v>2.22</v>
      </c>
      <c r="I34" s="419">
        <v>10.14</v>
      </c>
      <c r="J34" s="419">
        <v>15.33</v>
      </c>
      <c r="K34" s="419">
        <v>17.68</v>
      </c>
      <c r="L34" s="419">
        <v>18.15</v>
      </c>
      <c r="M34" s="419">
        <v>18.11</v>
      </c>
      <c r="N34" s="419">
        <v>15.18</v>
      </c>
      <c r="O34" s="419">
        <v>6.48</v>
      </c>
      <c r="P34" s="419">
        <v>-4.06</v>
      </c>
      <c r="Q34" s="419">
        <v>-10.32</v>
      </c>
      <c r="R34" s="419">
        <v>-12.42</v>
      </c>
      <c r="S34" s="419">
        <v>-12.42</v>
      </c>
      <c r="T34" s="447">
        <f t="shared" ref="T34:U34" si="13">S34</f>
        <v>-12.42</v>
      </c>
      <c r="U34" s="447">
        <f t="shared" si="13"/>
        <v>-12.42</v>
      </c>
      <c r="V34" s="419">
        <v>0</v>
      </c>
      <c r="W34" s="487"/>
      <c r="X34" s="488"/>
      <c r="Y34" s="508"/>
    </row>
    <row r="35" s="27" customFormat="1" ht="12" spans="1:25">
      <c r="A35" s="409" t="s">
        <v>123</v>
      </c>
      <c r="B35" s="328" t="s">
        <v>480</v>
      </c>
      <c r="C35" s="420">
        <f>C$26*C29/10</f>
        <v>0</v>
      </c>
      <c r="D35" s="421">
        <f t="shared" ref="D35:P35" si="14">D$26*D29/10</f>
        <v>0</v>
      </c>
      <c r="E35" s="421">
        <f t="shared" si="14"/>
        <v>0</v>
      </c>
      <c r="F35" s="421">
        <f t="shared" si="14"/>
        <v>0</v>
      </c>
      <c r="G35" s="421">
        <f t="shared" si="14"/>
        <v>0</v>
      </c>
      <c r="H35" s="421">
        <f t="shared" si="14"/>
        <v>0</v>
      </c>
      <c r="I35" s="421">
        <f t="shared" si="14"/>
        <v>0</v>
      </c>
      <c r="J35" s="421">
        <f t="shared" si="14"/>
        <v>0</v>
      </c>
      <c r="K35" s="421">
        <f t="shared" si="14"/>
        <v>0</v>
      </c>
      <c r="L35" s="421">
        <f t="shared" si="14"/>
        <v>0</v>
      </c>
      <c r="M35" s="421">
        <f t="shared" si="14"/>
        <v>0</v>
      </c>
      <c r="N35" s="421">
        <f t="shared" si="14"/>
        <v>0</v>
      </c>
      <c r="O35" s="421">
        <f t="shared" si="14"/>
        <v>0</v>
      </c>
      <c r="P35" s="421">
        <f t="shared" si="14"/>
        <v>0</v>
      </c>
      <c r="Q35" s="421">
        <f t="shared" ref="Q35:V35" si="15">Q$26*Q29/10</f>
        <v>0</v>
      </c>
      <c r="R35" s="421">
        <f t="shared" si="15"/>
        <v>0</v>
      </c>
      <c r="S35" s="421">
        <f t="shared" si="15"/>
        <v>0</v>
      </c>
      <c r="T35" s="421">
        <f t="shared" si="15"/>
        <v>0</v>
      </c>
      <c r="U35" s="421">
        <f t="shared" si="15"/>
        <v>0</v>
      </c>
      <c r="V35" s="489">
        <f t="shared" si="15"/>
        <v>0</v>
      </c>
      <c r="W35" s="490">
        <f>IFERROR(MIN('表2-1 期限结构匹配测试_利率风险对冲率'!L17,1-'表2-1 期限结构匹配测试_利率风险对冲率'!$E$17/'表2-1 期限结构匹配测试_利率风险对冲率'!$G$9)*MIN(SUMPRODUCT($C$19:$V$19,C29:V29)/10,0),0)+IFERROR(MIN('表2-1 期限结构匹配测试_利率风险对冲率'!L18,1-'表2-1 期限结构匹配测试_利率风险对冲率'!$E$18/'表2-1 期限结构匹配测试_利率风险对冲率'!$G$10)*MIN(SUMPRODUCT($C$20:$V$20,C29:V29)/10,0),0)</f>
        <v>0</v>
      </c>
      <c r="X35" s="491">
        <f>SUM(C35:W35)</f>
        <v>0</v>
      </c>
      <c r="Y35" s="509">
        <f>IFERROR(MAX(X35:X40,0)/'表1-1 资产配置状况'!D8,0)</f>
        <v>0</v>
      </c>
    </row>
    <row r="36" s="27" customFormat="1" ht="12" spans="1:25">
      <c r="A36" s="409"/>
      <c r="B36" s="422" t="s">
        <v>481</v>
      </c>
      <c r="C36" s="423">
        <f>C$26*C30/10</f>
        <v>0</v>
      </c>
      <c r="D36" s="424">
        <f t="shared" ref="C36:O40" si="16">D$26*D30/10</f>
        <v>0</v>
      </c>
      <c r="E36" s="424">
        <f t="shared" si="16"/>
        <v>0</v>
      </c>
      <c r="F36" s="424">
        <f t="shared" si="16"/>
        <v>0</v>
      </c>
      <c r="G36" s="424">
        <f t="shared" si="16"/>
        <v>0</v>
      </c>
      <c r="H36" s="424">
        <f t="shared" si="16"/>
        <v>0</v>
      </c>
      <c r="I36" s="424">
        <f t="shared" si="16"/>
        <v>0</v>
      </c>
      <c r="J36" s="424">
        <f t="shared" si="16"/>
        <v>0</v>
      </c>
      <c r="K36" s="424">
        <f t="shared" si="16"/>
        <v>0</v>
      </c>
      <c r="L36" s="424">
        <f t="shared" si="16"/>
        <v>0</v>
      </c>
      <c r="M36" s="424">
        <f t="shared" si="16"/>
        <v>0</v>
      </c>
      <c r="N36" s="424">
        <f t="shared" si="16"/>
        <v>0</v>
      </c>
      <c r="O36" s="424">
        <f t="shared" si="16"/>
        <v>0</v>
      </c>
      <c r="P36" s="424">
        <f t="shared" ref="P36:V36" si="17">P$26*P30/10</f>
        <v>0</v>
      </c>
      <c r="Q36" s="424">
        <f t="shared" si="17"/>
        <v>0</v>
      </c>
      <c r="R36" s="424">
        <f t="shared" si="17"/>
        <v>0</v>
      </c>
      <c r="S36" s="424">
        <f t="shared" si="17"/>
        <v>0</v>
      </c>
      <c r="T36" s="424">
        <f t="shared" si="17"/>
        <v>0</v>
      </c>
      <c r="U36" s="424">
        <f t="shared" si="17"/>
        <v>0</v>
      </c>
      <c r="V36" s="492">
        <f t="shared" si="17"/>
        <v>0</v>
      </c>
      <c r="W36" s="490">
        <f>IFERROR(MIN('表2-1 期限结构匹配测试_利率风险对冲率'!L$17,1-'表2-1 期限结构匹配测试_利率风险对冲率'!$E$17/'表2-1 期限结构匹配测试_利率风险对冲率'!$G$9)*MIN(SUMPRODUCT($C$19:$V$19,C30:V30)/10,0),0)+IFERROR(MIN('表2-1 期限结构匹配测试_利率风险对冲率'!L$18,1-'表2-1 期限结构匹配测试_利率风险对冲率'!$E$18/'表2-1 期限结构匹配测试_利率风险对冲率'!$G$10)*MIN(SUMPRODUCT($C$20:$V$20,C30:V30)/10,0),0)</f>
        <v>0</v>
      </c>
      <c r="X36" s="493">
        <f t="shared" ref="X36:X40" si="18">SUM(C36:W36)</f>
        <v>0</v>
      </c>
      <c r="Y36" s="510"/>
    </row>
    <row r="37" s="27" customFormat="1" ht="12" spans="1:25">
      <c r="A37" s="409"/>
      <c r="B37" s="328" t="s">
        <v>482</v>
      </c>
      <c r="C37" s="423">
        <f t="shared" si="16"/>
        <v>0</v>
      </c>
      <c r="D37" s="424">
        <f t="shared" si="16"/>
        <v>0</v>
      </c>
      <c r="E37" s="424">
        <f t="shared" si="16"/>
        <v>0</v>
      </c>
      <c r="F37" s="424">
        <f t="shared" si="16"/>
        <v>0</v>
      </c>
      <c r="G37" s="424">
        <f t="shared" si="16"/>
        <v>0</v>
      </c>
      <c r="H37" s="424">
        <f t="shared" si="16"/>
        <v>0</v>
      </c>
      <c r="I37" s="424">
        <f t="shared" si="16"/>
        <v>0</v>
      </c>
      <c r="J37" s="424">
        <f t="shared" si="16"/>
        <v>0</v>
      </c>
      <c r="K37" s="424">
        <f t="shared" si="16"/>
        <v>0</v>
      </c>
      <c r="L37" s="424">
        <f t="shared" si="16"/>
        <v>0</v>
      </c>
      <c r="M37" s="424">
        <f t="shared" si="16"/>
        <v>0</v>
      </c>
      <c r="N37" s="424">
        <f t="shared" si="16"/>
        <v>0</v>
      </c>
      <c r="O37" s="424">
        <f t="shared" si="16"/>
        <v>0</v>
      </c>
      <c r="P37" s="424">
        <f t="shared" ref="P37:V37" si="19">P$26*P31/10</f>
        <v>0</v>
      </c>
      <c r="Q37" s="424">
        <f t="shared" si="19"/>
        <v>0</v>
      </c>
      <c r="R37" s="424">
        <f t="shared" si="19"/>
        <v>0</v>
      </c>
      <c r="S37" s="424">
        <f t="shared" si="19"/>
        <v>0</v>
      </c>
      <c r="T37" s="424">
        <f t="shared" si="19"/>
        <v>0</v>
      </c>
      <c r="U37" s="424">
        <f t="shared" si="19"/>
        <v>0</v>
      </c>
      <c r="V37" s="492">
        <f t="shared" si="19"/>
        <v>0</v>
      </c>
      <c r="W37" s="490">
        <f>IFERROR(MIN('表2-1 期限结构匹配测试_利率风险对冲率'!L$17,1-'表2-1 期限结构匹配测试_利率风险对冲率'!$E$17/'表2-1 期限结构匹配测试_利率风险对冲率'!$G$9)*MIN(SUMPRODUCT($C$19:$V$19,C31:V31)/10,0),0)+IFERROR(MIN('表2-1 期限结构匹配测试_利率风险对冲率'!L$18,1-'表2-1 期限结构匹配测试_利率风险对冲率'!$E$18/'表2-1 期限结构匹配测试_利率风险对冲率'!$G$10)*MIN(SUMPRODUCT($C$20:$V$20,C31:V31)/10,0),0)</f>
        <v>0</v>
      </c>
      <c r="X37" s="493">
        <f t="shared" si="18"/>
        <v>0</v>
      </c>
      <c r="Y37" s="510"/>
    </row>
    <row r="38" s="27" customFormat="1" ht="12" spans="1:25">
      <c r="A38" s="409"/>
      <c r="B38" s="328" t="s">
        <v>483</v>
      </c>
      <c r="C38" s="423">
        <f t="shared" si="16"/>
        <v>0</v>
      </c>
      <c r="D38" s="424">
        <f t="shared" si="16"/>
        <v>0</v>
      </c>
      <c r="E38" s="424">
        <f t="shared" si="16"/>
        <v>0</v>
      </c>
      <c r="F38" s="424">
        <f t="shared" si="16"/>
        <v>0</v>
      </c>
      <c r="G38" s="424">
        <f t="shared" si="16"/>
        <v>0</v>
      </c>
      <c r="H38" s="424">
        <f t="shared" si="16"/>
        <v>0</v>
      </c>
      <c r="I38" s="424">
        <f t="shared" si="16"/>
        <v>0</v>
      </c>
      <c r="J38" s="424">
        <f t="shared" si="16"/>
        <v>0</v>
      </c>
      <c r="K38" s="424">
        <f t="shared" si="16"/>
        <v>0</v>
      </c>
      <c r="L38" s="424">
        <f t="shared" si="16"/>
        <v>0</v>
      </c>
      <c r="M38" s="424">
        <f t="shared" si="16"/>
        <v>0</v>
      </c>
      <c r="N38" s="424">
        <f t="shared" si="16"/>
        <v>0</v>
      </c>
      <c r="O38" s="424">
        <f t="shared" si="16"/>
        <v>0</v>
      </c>
      <c r="P38" s="424">
        <f t="shared" ref="P38:V38" si="20">P$26*P32/10</f>
        <v>0</v>
      </c>
      <c r="Q38" s="424">
        <f t="shared" si="20"/>
        <v>0</v>
      </c>
      <c r="R38" s="424">
        <f t="shared" si="20"/>
        <v>0</v>
      </c>
      <c r="S38" s="424">
        <f t="shared" si="20"/>
        <v>0</v>
      </c>
      <c r="T38" s="424">
        <f t="shared" si="20"/>
        <v>0</v>
      </c>
      <c r="U38" s="424">
        <f t="shared" si="20"/>
        <v>0</v>
      </c>
      <c r="V38" s="492">
        <f t="shared" si="20"/>
        <v>0</v>
      </c>
      <c r="W38" s="490">
        <f>IFERROR(MIN('表2-1 期限结构匹配测试_利率风险对冲率'!L$17,1-'表2-1 期限结构匹配测试_利率风险对冲率'!$E$17/'表2-1 期限结构匹配测试_利率风险对冲率'!$G$9)*MIN(SUMPRODUCT($C$19:$V$19,C32:V32)/10,0),0)+IFERROR(MIN('表2-1 期限结构匹配测试_利率风险对冲率'!L$18,1-'表2-1 期限结构匹配测试_利率风险对冲率'!$E$18/'表2-1 期限结构匹配测试_利率风险对冲率'!$G$10)*MIN(SUMPRODUCT($C$20:$V$20,C32:V32)/10,0),0)</f>
        <v>0</v>
      </c>
      <c r="X38" s="493">
        <f t="shared" si="18"/>
        <v>0</v>
      </c>
      <c r="Y38" s="510"/>
    </row>
    <row r="39" s="27" customFormat="1" ht="12" spans="1:25">
      <c r="A39" s="409"/>
      <c r="B39" s="328" t="s">
        <v>484</v>
      </c>
      <c r="C39" s="423">
        <f t="shared" si="16"/>
        <v>0</v>
      </c>
      <c r="D39" s="424">
        <f t="shared" si="16"/>
        <v>0</v>
      </c>
      <c r="E39" s="424">
        <f t="shared" si="16"/>
        <v>0</v>
      </c>
      <c r="F39" s="424">
        <f t="shared" si="16"/>
        <v>0</v>
      </c>
      <c r="G39" s="424">
        <f t="shared" si="16"/>
        <v>0</v>
      </c>
      <c r="H39" s="424">
        <f t="shared" si="16"/>
        <v>0</v>
      </c>
      <c r="I39" s="424">
        <f t="shared" si="16"/>
        <v>0</v>
      </c>
      <c r="J39" s="424">
        <f t="shared" si="16"/>
        <v>0</v>
      </c>
      <c r="K39" s="424">
        <f t="shared" si="16"/>
        <v>0</v>
      </c>
      <c r="L39" s="424">
        <f t="shared" si="16"/>
        <v>0</v>
      </c>
      <c r="M39" s="424">
        <f t="shared" si="16"/>
        <v>0</v>
      </c>
      <c r="N39" s="424">
        <f t="shared" si="16"/>
        <v>0</v>
      </c>
      <c r="O39" s="424">
        <f t="shared" si="16"/>
        <v>0</v>
      </c>
      <c r="P39" s="424">
        <f t="shared" ref="P39:V39" si="21">P$26*P33/10</f>
        <v>0</v>
      </c>
      <c r="Q39" s="424">
        <f t="shared" si="21"/>
        <v>0</v>
      </c>
      <c r="R39" s="424">
        <f t="shared" si="21"/>
        <v>0</v>
      </c>
      <c r="S39" s="424">
        <f t="shared" si="21"/>
        <v>0</v>
      </c>
      <c r="T39" s="424">
        <f t="shared" si="21"/>
        <v>0</v>
      </c>
      <c r="U39" s="424">
        <f t="shared" si="21"/>
        <v>0</v>
      </c>
      <c r="V39" s="492">
        <f t="shared" si="21"/>
        <v>0</v>
      </c>
      <c r="W39" s="490">
        <f>IFERROR(MIN('表2-1 期限结构匹配测试_利率风险对冲率'!L$17,1-'表2-1 期限结构匹配测试_利率风险对冲率'!$E$17/'表2-1 期限结构匹配测试_利率风险对冲率'!$G$9)*MIN(SUMPRODUCT($C$19:$V$19,C33:V33)/10,0),0)+IFERROR(MIN('表2-1 期限结构匹配测试_利率风险对冲率'!L$18,1-'表2-1 期限结构匹配测试_利率风险对冲率'!$E$18/'表2-1 期限结构匹配测试_利率风险对冲率'!$G$10)*MIN(SUMPRODUCT($C$20:$V$20,C33:V33)/10,0),0)</f>
        <v>0</v>
      </c>
      <c r="X39" s="493">
        <f t="shared" si="18"/>
        <v>0</v>
      </c>
      <c r="Y39" s="510"/>
    </row>
    <row r="40" s="27" customFormat="1" ht="15" customHeight="1" spans="1:25">
      <c r="A40" s="379"/>
      <c r="B40" s="425" t="s">
        <v>485</v>
      </c>
      <c r="C40" s="426">
        <f t="shared" si="16"/>
        <v>0</v>
      </c>
      <c r="D40" s="427">
        <f t="shared" si="16"/>
        <v>0</v>
      </c>
      <c r="E40" s="427">
        <f t="shared" si="16"/>
        <v>0</v>
      </c>
      <c r="F40" s="427">
        <f t="shared" si="16"/>
        <v>0</v>
      </c>
      <c r="G40" s="427">
        <f t="shared" si="16"/>
        <v>0</v>
      </c>
      <c r="H40" s="427">
        <f t="shared" si="16"/>
        <v>0</v>
      </c>
      <c r="I40" s="427">
        <f t="shared" si="16"/>
        <v>0</v>
      </c>
      <c r="J40" s="427">
        <f t="shared" si="16"/>
        <v>0</v>
      </c>
      <c r="K40" s="427">
        <f t="shared" si="16"/>
        <v>0</v>
      </c>
      <c r="L40" s="427">
        <f t="shared" si="16"/>
        <v>0</v>
      </c>
      <c r="M40" s="427">
        <f t="shared" si="16"/>
        <v>0</v>
      </c>
      <c r="N40" s="427">
        <f t="shared" si="16"/>
        <v>0</v>
      </c>
      <c r="O40" s="427">
        <f t="shared" si="16"/>
        <v>0</v>
      </c>
      <c r="P40" s="427">
        <f t="shared" ref="P40:V40" si="22">P$26*P34/10</f>
        <v>0</v>
      </c>
      <c r="Q40" s="427">
        <f t="shared" si="22"/>
        <v>0</v>
      </c>
      <c r="R40" s="427">
        <f t="shared" si="22"/>
        <v>0</v>
      </c>
      <c r="S40" s="427">
        <f t="shared" si="22"/>
        <v>0</v>
      </c>
      <c r="T40" s="427">
        <f t="shared" si="22"/>
        <v>0</v>
      </c>
      <c r="U40" s="427">
        <f t="shared" si="22"/>
        <v>0</v>
      </c>
      <c r="V40" s="494">
        <f t="shared" si="22"/>
        <v>0</v>
      </c>
      <c r="W40" s="495">
        <f>IFERROR(MIN('表2-1 期限结构匹配测试_利率风险对冲率'!L$17,1-'表2-1 期限结构匹配测试_利率风险对冲率'!$E$17/'表2-1 期限结构匹配测试_利率风险对冲率'!$G$9)*MIN(SUMPRODUCT($C$19:$V$19,C34:V34)/10,0),0)+IFERROR(MIN('表2-1 期限结构匹配测试_利率风险对冲率'!L$18,1-'表2-1 期限结构匹配测试_利率风险对冲率'!$E$18/'表2-1 期限结构匹配测试_利率风险对冲率'!$G$10)*MIN(SUMPRODUCT($C$20:$V$20,C34:V34)/10,0),0)</f>
        <v>0</v>
      </c>
      <c r="X40" s="496">
        <f t="shared" si="18"/>
        <v>0</v>
      </c>
      <c r="Y40" s="511"/>
    </row>
    <row r="41" ht="45" customHeight="1" spans="1:25">
      <c r="A41" s="428" t="s">
        <v>486</v>
      </c>
      <c r="B41" s="429"/>
      <c r="C41" s="430"/>
      <c r="D41" s="430"/>
      <c r="E41" s="430"/>
      <c r="F41" s="430"/>
      <c r="G41" s="430"/>
      <c r="H41" s="430"/>
      <c r="I41" s="430"/>
      <c r="J41" s="430"/>
      <c r="K41" s="430"/>
      <c r="L41" s="430"/>
      <c r="M41" s="430"/>
      <c r="N41" s="430"/>
      <c r="O41" s="430"/>
      <c r="P41" s="430"/>
      <c r="Q41" s="430"/>
      <c r="R41" s="430"/>
      <c r="S41" s="430"/>
      <c r="T41" s="430"/>
      <c r="U41" s="430"/>
      <c r="V41" s="430"/>
      <c r="W41" s="430"/>
      <c r="X41" s="430"/>
      <c r="Y41" s="430"/>
    </row>
    <row r="44" spans="23:23">
      <c r="W44" s="497"/>
    </row>
  </sheetData>
  <sheetProtection formatCells="0" formatColumns="0" formatRows="0"/>
  <protectedRanges>
    <protectedRange sqref="B3:R3 B2:J2 Q2:R2" name="区域1"/>
    <protectedRange sqref="B3:R3 B2:J2 Q2:R2" name="区域4"/>
    <protectedRange sqref="X6" name="区域2_8"/>
    <protectedRange sqref="X9:X10" name="区域2_9"/>
    <protectedRange sqref="X17" name="区域2_10"/>
    <protectedRange sqref="X19:X20" name="区域2_11"/>
    <protectedRange sqref="X11" name="区域2_30"/>
    <protectedRange sqref="X21" name="区域2_31"/>
    <protectedRange sqref="K2:O2" name="区域1_1"/>
    <protectedRange sqref="D9:V10" name="区域2_4_1_1_1"/>
    <protectedRange sqref="D6:V6" name="区域2_5_1_1_1"/>
  </protectedRanges>
  <mergeCells count="23">
    <mergeCell ref="A1:Y1"/>
    <mergeCell ref="C4:V4"/>
    <mergeCell ref="C27:V27"/>
    <mergeCell ref="A41:B41"/>
    <mergeCell ref="C41:Y41"/>
    <mergeCell ref="A4:A5"/>
    <mergeCell ref="A6:A11"/>
    <mergeCell ref="A12:A16"/>
    <mergeCell ref="A17:A21"/>
    <mergeCell ref="A22:A26"/>
    <mergeCell ref="A27:A28"/>
    <mergeCell ref="A29:A34"/>
    <mergeCell ref="A35:A40"/>
    <mergeCell ref="B4:B5"/>
    <mergeCell ref="B27:B28"/>
    <mergeCell ref="W4:W5"/>
    <mergeCell ref="W27:W28"/>
    <mergeCell ref="X4:X5"/>
    <mergeCell ref="X27:X28"/>
    <mergeCell ref="Y4:Y5"/>
    <mergeCell ref="Y27:Y28"/>
    <mergeCell ref="Y29:Y34"/>
    <mergeCell ref="Y35:Y40"/>
  </mergeCells>
  <dataValidations count="1">
    <dataValidation showInputMessage="1" showErrorMessage="1" sqref="O2"/>
  </dataValidations>
  <pageMargins left="0.707638888888889" right="0.707638888888889" top="0.747916666666667" bottom="0.747916666666667" header="0.313888888888889" footer="0.313888888888889"/>
  <pageSetup paperSize="9" scale="63" orientation="landscape"/>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9">
    <pageSetUpPr fitToPage="1"/>
  </sheetPr>
  <dimension ref="A1:K84"/>
  <sheetViews>
    <sheetView showGridLines="0" view="pageBreakPreview" zoomScale="70" zoomScaleNormal="100" workbookViewId="0">
      <pane xSplit="1" ySplit="5" topLeftCell="B6" activePane="bottomRight" state="frozen"/>
      <selection/>
      <selection pane="topRight"/>
      <selection pane="bottomLeft"/>
      <selection pane="bottomRight" activeCell="A1" sqref="A1:H1"/>
    </sheetView>
  </sheetViews>
  <sheetFormatPr defaultColWidth="9" defaultRowHeight="13.5"/>
  <cols>
    <col min="1" max="1" width="77.8333333333333" customWidth="1"/>
    <col min="2" max="2" width="34" customWidth="1"/>
    <col min="3" max="3" width="13.5" customWidth="1"/>
    <col min="4" max="4" width="11.6666666666667" customWidth="1"/>
    <col min="5" max="5" width="15.3333333333333" customWidth="1"/>
    <col min="6" max="6" width="17" customWidth="1"/>
    <col min="7" max="7" width="11.6666666666667" customWidth="1"/>
    <col min="8" max="8" width="13.5" customWidth="1"/>
    <col min="9" max="9" width="27.3333333333333" customWidth="1"/>
    <col min="10" max="10" width="27.6666666666667" style="68" customWidth="1"/>
    <col min="11" max="11" width="13.3333333333333" style="68" customWidth="1"/>
    <col min="12" max="16384" width="9" style="68"/>
  </cols>
  <sheetData>
    <row r="1" ht="22.5" spans="1:9">
      <c r="A1" s="297" t="s">
        <v>99</v>
      </c>
      <c r="B1" s="297"/>
      <c r="C1" s="297"/>
      <c r="D1" s="297"/>
      <c r="E1" s="297"/>
      <c r="F1" s="297"/>
      <c r="G1" s="297"/>
      <c r="H1" s="297"/>
      <c r="I1" s="353"/>
    </row>
    <row r="2" spans="1:9">
      <c r="A2" s="298" t="str">
        <f>'表1-1 资产配置状况'!A2</f>
        <v>公司名称：</v>
      </c>
      <c r="B2" s="299" t="str">
        <f>'表2-2 期限结构匹配测试_基点价值变动率'!K2</f>
        <v>//</v>
      </c>
      <c r="C2" s="78"/>
      <c r="D2" s="78"/>
      <c r="E2" s="78"/>
      <c r="F2" s="78"/>
      <c r="G2" s="78"/>
      <c r="H2" s="68"/>
      <c r="I2" s="68"/>
    </row>
    <row r="3" ht="14.25" spans="1:9">
      <c r="A3" s="298"/>
      <c r="B3" s="68"/>
      <c r="C3" s="68"/>
      <c r="D3" s="78"/>
      <c r="E3" s="68"/>
      <c r="F3" s="68"/>
      <c r="G3" s="68"/>
      <c r="H3" s="338" t="s">
        <v>112</v>
      </c>
      <c r="I3" s="68"/>
    </row>
    <row r="4" spans="1:9">
      <c r="A4" s="300" t="s">
        <v>487</v>
      </c>
      <c r="B4" s="301"/>
      <c r="C4" s="302" t="s">
        <v>123</v>
      </c>
      <c r="D4" s="302" t="s">
        <v>124</v>
      </c>
      <c r="E4" s="302" t="s">
        <v>125</v>
      </c>
      <c r="F4" s="339" t="s">
        <v>126</v>
      </c>
      <c r="G4" s="302" t="s">
        <v>127</v>
      </c>
      <c r="H4" s="340" t="s">
        <v>128</v>
      </c>
      <c r="I4" s="68"/>
    </row>
    <row r="5" spans="1:9">
      <c r="A5" s="303" t="s">
        <v>488</v>
      </c>
      <c r="B5" s="304"/>
      <c r="C5" s="305"/>
      <c r="D5" s="305"/>
      <c r="E5" s="305"/>
      <c r="F5" s="305"/>
      <c r="G5" s="305"/>
      <c r="H5" s="341"/>
      <c r="I5" s="68"/>
    </row>
    <row r="6" spans="1:11">
      <c r="A6" s="306" t="s">
        <v>489</v>
      </c>
      <c r="B6" s="307" t="s">
        <v>298</v>
      </c>
      <c r="C6" s="308"/>
      <c r="D6" s="308"/>
      <c r="E6" s="308"/>
      <c r="F6" s="308"/>
      <c r="G6" s="308"/>
      <c r="H6" s="342"/>
      <c r="J6" s="27"/>
      <c r="K6" s="27"/>
    </row>
    <row r="7" spans="1:11">
      <c r="A7" s="306" t="s">
        <v>490</v>
      </c>
      <c r="B7" s="309" t="s">
        <v>491</v>
      </c>
      <c r="C7" s="308"/>
      <c r="D7" s="308"/>
      <c r="E7" s="308"/>
      <c r="F7" s="308"/>
      <c r="G7" s="308"/>
      <c r="H7" s="342"/>
      <c r="J7" s="27"/>
      <c r="K7" s="27"/>
    </row>
    <row r="8" spans="1:11">
      <c r="A8" s="306" t="s">
        <v>492</v>
      </c>
      <c r="B8" s="307" t="s">
        <v>493</v>
      </c>
      <c r="C8" s="308"/>
      <c r="D8" s="308"/>
      <c r="E8" s="308"/>
      <c r="F8" s="308"/>
      <c r="G8" s="308"/>
      <c r="H8" s="342"/>
      <c r="J8" s="27"/>
      <c r="K8" s="27"/>
    </row>
    <row r="9" spans="1:11">
      <c r="A9" s="306" t="s">
        <v>494</v>
      </c>
      <c r="B9" s="307" t="s">
        <v>495</v>
      </c>
      <c r="C9" s="308"/>
      <c r="D9" s="308"/>
      <c r="E9" s="308"/>
      <c r="F9" s="308"/>
      <c r="G9" s="308"/>
      <c r="H9" s="342"/>
      <c r="J9" s="27"/>
      <c r="K9" s="27"/>
    </row>
    <row r="10" spans="1:11">
      <c r="A10" s="306" t="s">
        <v>496</v>
      </c>
      <c r="B10" s="307" t="s">
        <v>497</v>
      </c>
      <c r="C10" s="308"/>
      <c r="D10" s="308"/>
      <c r="E10" s="308"/>
      <c r="F10" s="308"/>
      <c r="G10" s="308"/>
      <c r="H10" s="342"/>
      <c r="J10" s="27"/>
      <c r="K10" s="27"/>
    </row>
    <row r="11" spans="1:11">
      <c r="A11" s="306" t="s">
        <v>498</v>
      </c>
      <c r="B11" s="307" t="s">
        <v>499</v>
      </c>
      <c r="C11" s="308"/>
      <c r="D11" s="308"/>
      <c r="E11" s="308"/>
      <c r="F11" s="308"/>
      <c r="G11" s="308"/>
      <c r="H11" s="342"/>
      <c r="J11" s="27"/>
      <c r="K11" s="27"/>
    </row>
    <row r="12" spans="1:10">
      <c r="A12" s="306" t="s">
        <v>500</v>
      </c>
      <c r="B12" s="307" t="s">
        <v>501</v>
      </c>
      <c r="C12" s="310" t="e">
        <f>IF(YEARFRAC(封面!$B$6,封面!$B$7)&lt;3,SUM(C7,C8,C9)/YEARFRAC(封面!$B$6,封面!$B$7),SUM(C7,C8,C9)/3)</f>
        <v>#VALUE!</v>
      </c>
      <c r="D12" s="310" t="e">
        <f>IF(YEARFRAC(封面!$B$6,封面!$B$7,3)&lt;3,SUM(D7,D8,D9)/YEARFRAC(封面!$B$6,封面!$B$7),SUM(D7,D8,D9)/3)</f>
        <v>#VALUE!</v>
      </c>
      <c r="E12" s="310" t="e">
        <f>IF(YEARFRAC(封面!$B$6,封面!$B$7,3)&lt;3,SUM(E7,E8,E9)/YEARFRAC(封面!$B$6,封面!$B$7),SUM(E7,E8,E9)/3)</f>
        <v>#VALUE!</v>
      </c>
      <c r="F12" s="310" t="e">
        <f>IF(YEARFRAC(封面!$B$6,封面!$B$7,3)&lt;3,SUM(F7,F8,F9)/YEARFRAC(封面!$B$6,封面!$B$7),SUM(F7,F8,F9)/3)</f>
        <v>#VALUE!</v>
      </c>
      <c r="G12" s="310" t="e">
        <f>IF(YEARFRAC(封面!$B$6,封面!$B$7,3)&lt;3,SUM(G7,G8,G9)/YEARFRAC(封面!$B$6,封面!$B$7),SUM(G7,G8,G9)/3)</f>
        <v>#VALUE!</v>
      </c>
      <c r="H12" s="310" t="e">
        <f>IF(YEARFRAC(封面!$B$6,封面!$B$7,3)&lt;3,SUM(H7,H8,H9)/YEARFRAC(封面!$B$6,封面!$B$7),SUM(H7,H8,H9)/3)</f>
        <v>#VALUE!</v>
      </c>
      <c r="I12" s="27"/>
      <c r="J12" s="27"/>
    </row>
    <row r="13" spans="1:11">
      <c r="A13" s="306" t="s">
        <v>502</v>
      </c>
      <c r="B13" s="307" t="s">
        <v>503</v>
      </c>
      <c r="C13" s="310" t="e">
        <f>IF(YEARFRAC(封面!$B$6,封面!$B$7)&lt;5,SUM(C7,C8:C11)/YEARFRAC(封面!$B$6,封面!$B$7),AVERAGE(C7,C8:C11))</f>
        <v>#VALUE!</v>
      </c>
      <c r="D13" s="310" t="e">
        <f>IF(YEARFRAC(封面!$B$6,封面!$B$7)&lt;5,SUM(D7,D8:D11)/YEARFRAC(封面!$B$6,封面!$B$7),AVERAGE(D7,D8:D11))</f>
        <v>#VALUE!</v>
      </c>
      <c r="E13" s="310" t="e">
        <f>IF(YEARFRAC(封面!$B$6,封面!$B$7)&lt;5,SUM(E7,E8:E11)/YEARFRAC(封面!$B$6,封面!$B$7),AVERAGE(E7,E8:E11))</f>
        <v>#VALUE!</v>
      </c>
      <c r="F13" s="310" t="e">
        <f>IF(YEARFRAC(封面!$B$6,封面!$B$7)&lt;5,SUM(F7,F8:F11)/YEARFRAC(封面!$B$6,封面!$B$7),AVERAGE(F7,F8:F11))</f>
        <v>#VALUE!</v>
      </c>
      <c r="G13" s="310" t="e">
        <f>IF(YEARFRAC(封面!$B$6,封面!$B$7)&lt;5,SUM(G7,G8:G11)/YEARFRAC(封面!$B$6,封面!$B$7),AVERAGE(G7,G8:G11))</f>
        <v>#VALUE!</v>
      </c>
      <c r="H13" s="310" t="e">
        <f>IF(YEARFRAC(封面!$B$6,封面!$B$7)&lt;5,SUM(H7,H8:H11)/YEARFRAC(封面!$B$6,封面!$B$7),AVERAGE(H7,H8:H11))</f>
        <v>#VALUE!</v>
      </c>
      <c r="J13" s="27"/>
      <c r="K13" s="27"/>
    </row>
    <row r="14" spans="1:11">
      <c r="A14" s="311" t="s">
        <v>504</v>
      </c>
      <c r="B14" s="312" t="s">
        <v>281</v>
      </c>
      <c r="C14" s="308"/>
      <c r="D14" s="308"/>
      <c r="E14" s="308"/>
      <c r="F14" s="308"/>
      <c r="G14" s="308"/>
      <c r="H14" s="342"/>
      <c r="J14" s="27"/>
      <c r="K14" s="27"/>
    </row>
    <row r="15" spans="1:11">
      <c r="A15" s="311" t="s">
        <v>505</v>
      </c>
      <c r="B15" s="312" t="s">
        <v>282</v>
      </c>
      <c r="C15" s="308"/>
      <c r="D15" s="308"/>
      <c r="E15" s="308"/>
      <c r="F15" s="308"/>
      <c r="G15" s="308"/>
      <c r="H15" s="342"/>
      <c r="J15" s="27"/>
      <c r="K15" s="27"/>
    </row>
    <row r="16" spans="1:11">
      <c r="A16" s="313" t="s">
        <v>506</v>
      </c>
      <c r="B16" s="314" t="s">
        <v>507</v>
      </c>
      <c r="C16" s="308"/>
      <c r="D16" s="308"/>
      <c r="E16" s="308"/>
      <c r="F16" s="308"/>
      <c r="G16" s="308"/>
      <c r="H16" s="342"/>
      <c r="J16" s="27"/>
      <c r="K16" s="27"/>
    </row>
    <row r="17" spans="1:11">
      <c r="A17" s="311" t="s">
        <v>508</v>
      </c>
      <c r="B17" s="312" t="s">
        <v>289</v>
      </c>
      <c r="C17" s="308"/>
      <c r="D17" s="308"/>
      <c r="E17" s="308"/>
      <c r="F17" s="308"/>
      <c r="G17" s="308"/>
      <c r="H17" s="342"/>
      <c r="J17" s="27"/>
      <c r="K17" s="27"/>
    </row>
    <row r="18" ht="14.5" customHeight="1" spans="1:11">
      <c r="A18" s="311" t="s">
        <v>509</v>
      </c>
      <c r="B18" s="312" t="s">
        <v>290</v>
      </c>
      <c r="C18" s="308"/>
      <c r="D18" s="308"/>
      <c r="E18" s="308"/>
      <c r="F18" s="308"/>
      <c r="G18" s="308"/>
      <c r="H18" s="342"/>
      <c r="J18" s="27"/>
      <c r="K18" s="27"/>
    </row>
    <row r="19" spans="1:11">
      <c r="A19" s="313" t="s">
        <v>510</v>
      </c>
      <c r="B19" s="314" t="s">
        <v>511</v>
      </c>
      <c r="C19" s="308"/>
      <c r="D19" s="308"/>
      <c r="E19" s="308"/>
      <c r="F19" s="308"/>
      <c r="G19" s="308"/>
      <c r="H19" s="342"/>
      <c r="J19" s="27"/>
      <c r="K19" s="27"/>
    </row>
    <row r="20" spans="1:11">
      <c r="A20" s="313" t="s">
        <v>512</v>
      </c>
      <c r="B20" s="314" t="s">
        <v>513</v>
      </c>
      <c r="C20" s="308"/>
      <c r="D20" s="308"/>
      <c r="E20" s="308"/>
      <c r="F20" s="308"/>
      <c r="G20" s="308"/>
      <c r="H20" s="342"/>
      <c r="J20" s="27"/>
      <c r="K20" s="27"/>
    </row>
    <row r="21" spans="1:11">
      <c r="A21" s="313" t="s">
        <v>514</v>
      </c>
      <c r="B21" s="314" t="s">
        <v>515</v>
      </c>
      <c r="C21" s="308"/>
      <c r="D21" s="308"/>
      <c r="E21" s="308"/>
      <c r="F21" s="308"/>
      <c r="G21" s="308"/>
      <c r="H21" s="342"/>
      <c r="J21" s="27"/>
      <c r="K21" s="27"/>
    </row>
    <row r="22" spans="1:11">
      <c r="A22" s="315" t="s">
        <v>516</v>
      </c>
      <c r="B22" s="312" t="s">
        <v>517</v>
      </c>
      <c r="C22" s="308"/>
      <c r="D22" s="308"/>
      <c r="E22" s="308"/>
      <c r="F22" s="308"/>
      <c r="G22" s="308"/>
      <c r="H22" s="342"/>
      <c r="J22" s="27"/>
      <c r="K22" s="27"/>
    </row>
    <row r="23" spans="1:11">
      <c r="A23" s="313" t="s">
        <v>518</v>
      </c>
      <c r="B23" s="314" t="s">
        <v>519</v>
      </c>
      <c r="C23" s="308"/>
      <c r="D23" s="308"/>
      <c r="E23" s="308"/>
      <c r="F23" s="308"/>
      <c r="G23" s="308"/>
      <c r="H23" s="342"/>
      <c r="J23" s="27"/>
      <c r="K23" s="27"/>
    </row>
    <row r="24" spans="1:11">
      <c r="A24" s="311" t="s">
        <v>520</v>
      </c>
      <c r="B24" s="312" t="s">
        <v>521</v>
      </c>
      <c r="C24" s="308"/>
      <c r="D24" s="308"/>
      <c r="E24" s="308"/>
      <c r="F24" s="308"/>
      <c r="G24" s="308"/>
      <c r="H24" s="342"/>
      <c r="J24" s="27"/>
      <c r="K24" s="27"/>
    </row>
    <row r="25" spans="1:11">
      <c r="A25" s="316" t="s">
        <v>522</v>
      </c>
      <c r="B25" s="312" t="s">
        <v>523</v>
      </c>
      <c r="C25" s="308"/>
      <c r="D25" s="308"/>
      <c r="E25" s="308"/>
      <c r="F25" s="308"/>
      <c r="G25" s="308"/>
      <c r="H25" s="342"/>
      <c r="J25" s="27"/>
      <c r="K25" s="27"/>
    </row>
    <row r="26" spans="1:11">
      <c r="A26" s="316" t="s">
        <v>524</v>
      </c>
      <c r="B26" s="312" t="s">
        <v>525</v>
      </c>
      <c r="C26" s="308"/>
      <c r="D26" s="308"/>
      <c r="E26" s="308"/>
      <c r="F26" s="308"/>
      <c r="G26" s="308"/>
      <c r="H26" s="342"/>
      <c r="J26" s="27"/>
      <c r="K26" s="27"/>
    </row>
    <row r="27" spans="1:11">
      <c r="A27" s="306" t="s">
        <v>526</v>
      </c>
      <c r="B27" s="317" t="s">
        <v>527</v>
      </c>
      <c r="C27" s="318" t="e">
        <f t="shared" ref="C27:H27" si="0">ROUND(SUM(C14,C16,C20,-C26)/C6,4)</f>
        <v>#DIV/0!</v>
      </c>
      <c r="D27" s="318" t="e">
        <f t="shared" si="0"/>
        <v>#DIV/0!</v>
      </c>
      <c r="E27" s="318" t="e">
        <f t="shared" si="0"/>
        <v>#DIV/0!</v>
      </c>
      <c r="F27" s="318" t="e">
        <f t="shared" si="0"/>
        <v>#DIV/0!</v>
      </c>
      <c r="G27" s="318" t="e">
        <f t="shared" si="0"/>
        <v>#DIV/0!</v>
      </c>
      <c r="H27" s="318" t="e">
        <f t="shared" si="0"/>
        <v>#DIV/0!</v>
      </c>
      <c r="J27" s="27"/>
      <c r="K27" s="27"/>
    </row>
    <row r="28" spans="1:11">
      <c r="A28" s="319" t="s">
        <v>528</v>
      </c>
      <c r="B28" s="320" t="s">
        <v>529</v>
      </c>
      <c r="C28" s="321"/>
      <c r="D28" s="321"/>
      <c r="E28" s="321"/>
      <c r="F28" s="321"/>
      <c r="G28" s="321"/>
      <c r="H28" s="343"/>
      <c r="J28" s="27"/>
      <c r="K28" s="27"/>
    </row>
    <row r="29" spans="1:11">
      <c r="A29" s="306" t="s">
        <v>530</v>
      </c>
      <c r="B29" s="317" t="s">
        <v>531</v>
      </c>
      <c r="C29" s="322" t="e">
        <f t="shared" ref="C29:H29" si="1">ROUND(C28/C7,4)</f>
        <v>#DIV/0!</v>
      </c>
      <c r="D29" s="322" t="e">
        <f t="shared" si="1"/>
        <v>#DIV/0!</v>
      </c>
      <c r="E29" s="322" t="e">
        <f t="shared" si="1"/>
        <v>#DIV/0!</v>
      </c>
      <c r="F29" s="322" t="e">
        <f t="shared" si="1"/>
        <v>#DIV/0!</v>
      </c>
      <c r="G29" s="322" t="e">
        <f t="shared" si="1"/>
        <v>#DIV/0!</v>
      </c>
      <c r="H29" s="344" t="e">
        <f t="shared" si="1"/>
        <v>#DIV/0!</v>
      </c>
      <c r="J29" s="27"/>
      <c r="K29" s="27"/>
    </row>
    <row r="30" spans="1:11">
      <c r="A30" s="306" t="s">
        <v>532</v>
      </c>
      <c r="B30" s="317" t="s">
        <v>533</v>
      </c>
      <c r="C30" s="323"/>
      <c r="D30" s="323"/>
      <c r="E30" s="323"/>
      <c r="F30" s="323"/>
      <c r="G30" s="323"/>
      <c r="H30" s="345"/>
      <c r="J30" s="27"/>
      <c r="K30" s="27"/>
    </row>
    <row r="31" spans="1:11">
      <c r="A31" s="306" t="s">
        <v>534</v>
      </c>
      <c r="B31" s="317" t="s">
        <v>535</v>
      </c>
      <c r="C31" s="323"/>
      <c r="D31" s="323"/>
      <c r="E31" s="323"/>
      <c r="F31" s="323"/>
      <c r="G31" s="323"/>
      <c r="H31" s="345"/>
      <c r="J31" s="27"/>
      <c r="K31" s="27"/>
    </row>
    <row r="32" spans="1:11">
      <c r="A32" s="324" t="s">
        <v>536</v>
      </c>
      <c r="B32" s="317" t="s">
        <v>537</v>
      </c>
      <c r="C32" s="322" t="e">
        <f>ROUND(IF(YEARFRAC(封面!$B$6,封面!$B$7)&lt;3,((1+C29)*(1+C30)*(1+C31))^(1/YEARFRAC(封面!$B$6,封面!$B$7))-1,((1+C29)*(1+C30)*(1+C31))^(1/3)-1),4)</f>
        <v>#VALUE!</v>
      </c>
      <c r="D32" s="322" t="e">
        <f>ROUND(IF(YEARFRAC(封面!$B$6,封面!$B$7)&lt;3,((1+D29)*(1+D30)*(1+D31))^(1/YEARFRAC(封面!$B$6,封面!$B$7))-1,((1+D29)*(1+D30)*(1+D31))^(1/3)-1),4)</f>
        <v>#VALUE!</v>
      </c>
      <c r="E32" s="322" t="e">
        <f>ROUND(IF(YEARFRAC(封面!$B$6,封面!$B$7)&lt;3,((1+E29)*(1+E30)*(1+E31))^(1/YEARFRAC(封面!$B$6,封面!$B$7))-1,((1+E29)*(1+E30)*(1+E31))^(1/3)-1),4)</f>
        <v>#VALUE!</v>
      </c>
      <c r="F32" s="322" t="e">
        <f>ROUND(IF(YEARFRAC(封面!$B$6,封面!$B$7)&lt;3,((1+F29)*(1+F30)*(1+F31))^(1/YEARFRAC(封面!$B$6,封面!$B$7))-1,((1+F29)*(1+F30)*(1+F31))^(1/3)-1),4)</f>
        <v>#VALUE!</v>
      </c>
      <c r="G32" s="322" t="e">
        <f>ROUND(IF(YEARFRAC(封面!$B$6,封面!$B$7)&lt;3,((1+G29)*(1+G30)*(1+G31))^(1/YEARFRAC(封面!$B$6,封面!$B$7))-1,((1+G29)*(1+G30)*(1+G31))^(1/3)-1),4)</f>
        <v>#VALUE!</v>
      </c>
      <c r="H32" s="322" t="e">
        <f>ROUND(IF(YEARFRAC(封面!$B$6,封面!$B$7)&lt;3,((1+H29)*(1+H30)*(1+H31))^(1/YEARFRAC(封面!$B$6,封面!$B$7))-1,((1+H29)*(1+H30)*(1+H31))^(1/3)-1),4)</f>
        <v>#VALUE!</v>
      </c>
      <c r="J32" s="27"/>
      <c r="K32" s="27"/>
    </row>
    <row r="33" spans="1:11">
      <c r="A33" s="325" t="s">
        <v>538</v>
      </c>
      <c r="B33" s="326" t="s">
        <v>539</v>
      </c>
      <c r="C33" s="322" t="e">
        <f t="shared" ref="C33:H33" si="2">ROUND((SUM(C14,C15,C17,C18)-SUM(C25:C26))/C6,4)</f>
        <v>#DIV/0!</v>
      </c>
      <c r="D33" s="322" t="e">
        <f t="shared" si="2"/>
        <v>#DIV/0!</v>
      </c>
      <c r="E33" s="322" t="e">
        <f t="shared" si="2"/>
        <v>#DIV/0!</v>
      </c>
      <c r="F33" s="322" t="e">
        <f t="shared" si="2"/>
        <v>#DIV/0!</v>
      </c>
      <c r="G33" s="322" t="e">
        <f t="shared" si="2"/>
        <v>#DIV/0!</v>
      </c>
      <c r="H33" s="344" t="e">
        <f t="shared" si="2"/>
        <v>#DIV/0!</v>
      </c>
      <c r="J33" s="27"/>
      <c r="K33" s="27"/>
    </row>
    <row r="34" spans="1:11">
      <c r="A34" s="315" t="s">
        <v>540</v>
      </c>
      <c r="B34" s="320" t="s">
        <v>541</v>
      </c>
      <c r="C34" s="321"/>
      <c r="D34" s="321"/>
      <c r="E34" s="321"/>
      <c r="F34" s="321"/>
      <c r="G34" s="321"/>
      <c r="H34" s="343"/>
      <c r="J34" s="27"/>
      <c r="K34" s="27"/>
    </row>
    <row r="35" spans="1:11">
      <c r="A35" s="306" t="s">
        <v>542</v>
      </c>
      <c r="B35" s="317" t="s">
        <v>543</v>
      </c>
      <c r="C35" s="322" t="e">
        <f t="shared" ref="C35:H35" si="3">ROUND(C34/C7,4)</f>
        <v>#DIV/0!</v>
      </c>
      <c r="D35" s="322" t="e">
        <f t="shared" si="3"/>
        <v>#DIV/0!</v>
      </c>
      <c r="E35" s="322" t="e">
        <f t="shared" si="3"/>
        <v>#DIV/0!</v>
      </c>
      <c r="F35" s="322" t="e">
        <f t="shared" si="3"/>
        <v>#DIV/0!</v>
      </c>
      <c r="G35" s="322" t="e">
        <f t="shared" si="3"/>
        <v>#DIV/0!</v>
      </c>
      <c r="H35" s="344" t="e">
        <f t="shared" si="3"/>
        <v>#DIV/0!</v>
      </c>
      <c r="J35" s="27"/>
      <c r="K35" s="27"/>
    </row>
    <row r="36" spans="1:10">
      <c r="A36" s="306" t="s">
        <v>544</v>
      </c>
      <c r="B36" s="317" t="s">
        <v>545</v>
      </c>
      <c r="C36" s="323"/>
      <c r="D36" s="323"/>
      <c r="E36" s="323"/>
      <c r="F36" s="323"/>
      <c r="G36" s="323"/>
      <c r="H36" s="346"/>
      <c r="I36" s="27"/>
      <c r="J36" s="27"/>
    </row>
    <row r="37" spans="1:10">
      <c r="A37" s="306" t="s">
        <v>546</v>
      </c>
      <c r="B37" s="317" t="s">
        <v>547</v>
      </c>
      <c r="C37" s="323"/>
      <c r="D37" s="323"/>
      <c r="E37" s="323"/>
      <c r="F37" s="323"/>
      <c r="G37" s="323"/>
      <c r="H37" s="346"/>
      <c r="I37" s="27"/>
      <c r="J37" s="27"/>
    </row>
    <row r="38" spans="1:10">
      <c r="A38" s="324" t="s">
        <v>548</v>
      </c>
      <c r="B38" s="317" t="s">
        <v>549</v>
      </c>
      <c r="C38" s="322" t="e">
        <f>ROUND(IF(YEARFRAC(封面!$B$6,封面!$B$7)&lt;3,((1+C35)*(1+C36)*(1+C37))^(1/YEARFRAC(封面!$B$6,封面!$B$7))-1,((1+C35)*(1+C36)*(1+C37))^(1/3)-1),4)</f>
        <v>#VALUE!</v>
      </c>
      <c r="D38" s="322" t="e">
        <f>ROUND(IF(YEARFRAC(封面!$B$6,封面!$B$7)&lt;3,((1+D35)*(1+D36)*(1+D37))^(1/YEARFRAC(封面!$B$6,封面!$B$7))-1,((1+D35)*(1+D36)*(1+D37))^(1/3)-1),4)</f>
        <v>#VALUE!</v>
      </c>
      <c r="E38" s="322" t="e">
        <f>ROUND(IF(YEARFRAC(封面!$B$6,封面!$B$7)&lt;3,((1+E35)*(1+E36)*(1+E37))^(1/YEARFRAC(封面!$B$6,封面!$B$7))-1,((1+E35)*(1+E36)*(1+E37))^(1/3)-1),4)</f>
        <v>#VALUE!</v>
      </c>
      <c r="F38" s="322" t="e">
        <f>ROUND(IF(YEARFRAC(封面!$B$6,封面!$B$7)&lt;3,((1+F35)*(1+F36)*(1+F37))^(1/YEARFRAC(封面!$B$6,封面!$B$7))-1,((1+F35)*(1+F36)*(1+F37))^(1/3)-1),4)</f>
        <v>#VALUE!</v>
      </c>
      <c r="G38" s="322" t="e">
        <f>ROUND(IF(YEARFRAC(封面!$B$6,封面!$B$7)&lt;3,((1+G35)*(1+G36)*(1+G37))^(1/YEARFRAC(封面!$B$6,封面!$B$7))-1,((1+G35)*(1+G36)*(1+G37))^(1/3)-1),4)</f>
        <v>#VALUE!</v>
      </c>
      <c r="H38" s="322" t="e">
        <f>ROUND(IF(YEARFRAC(封面!$B$6,封面!$B$7)&lt;3,((1+H35)*(1+H36)*(1+H37))^(1/YEARFRAC(封面!$B$6,封面!$B$7))-1,((1+H35)*(1+H36)*(1+H37))^(1/3)-1),4)</f>
        <v>#VALUE!</v>
      </c>
      <c r="I38" s="27"/>
      <c r="J38" s="27"/>
    </row>
    <row r="39" spans="1:11">
      <c r="A39" s="325" t="s">
        <v>550</v>
      </c>
      <c r="B39" s="327" t="s">
        <v>551</v>
      </c>
      <c r="C39" s="322" t="e">
        <f t="shared" ref="C39:H39" si="4">ROUND(SUM(C14,C15,C17,C18,C22,-C23,C24,-C25,-C26)/C6,4)</f>
        <v>#DIV/0!</v>
      </c>
      <c r="D39" s="322" t="e">
        <f t="shared" si="4"/>
        <v>#DIV/0!</v>
      </c>
      <c r="E39" s="322" t="e">
        <f t="shared" si="4"/>
        <v>#DIV/0!</v>
      </c>
      <c r="F39" s="322" t="e">
        <f t="shared" si="4"/>
        <v>#DIV/0!</v>
      </c>
      <c r="G39" s="322" t="e">
        <f t="shared" si="4"/>
        <v>#DIV/0!</v>
      </c>
      <c r="H39" s="322" t="e">
        <f t="shared" si="4"/>
        <v>#DIV/0!</v>
      </c>
      <c r="J39" s="27"/>
      <c r="K39" s="27"/>
    </row>
    <row r="40" spans="1:11">
      <c r="A40" s="315" t="s">
        <v>552</v>
      </c>
      <c r="B40" s="320" t="s">
        <v>553</v>
      </c>
      <c r="C40" s="321"/>
      <c r="D40" s="321"/>
      <c r="E40" s="321"/>
      <c r="F40" s="321"/>
      <c r="G40" s="321"/>
      <c r="H40" s="343"/>
      <c r="J40" s="27"/>
      <c r="K40" s="27"/>
    </row>
    <row r="41" spans="1:11">
      <c r="A41" s="306" t="s">
        <v>554</v>
      </c>
      <c r="B41" s="317" t="s">
        <v>555</v>
      </c>
      <c r="C41" s="322" t="e">
        <f t="shared" ref="C41:H41" si="5">ROUND(C40/C7,4)</f>
        <v>#DIV/0!</v>
      </c>
      <c r="D41" s="322" t="e">
        <f t="shared" si="5"/>
        <v>#DIV/0!</v>
      </c>
      <c r="E41" s="322" t="e">
        <f t="shared" si="5"/>
        <v>#DIV/0!</v>
      </c>
      <c r="F41" s="322" t="e">
        <f t="shared" si="5"/>
        <v>#DIV/0!</v>
      </c>
      <c r="G41" s="322" t="e">
        <f t="shared" si="5"/>
        <v>#DIV/0!</v>
      </c>
      <c r="H41" s="344" t="e">
        <f t="shared" si="5"/>
        <v>#DIV/0!</v>
      </c>
      <c r="J41" s="27"/>
      <c r="K41" s="27"/>
    </row>
    <row r="42" spans="1:11">
      <c r="A42" s="306" t="s">
        <v>556</v>
      </c>
      <c r="B42" s="326" t="s">
        <v>557</v>
      </c>
      <c r="C42" s="323"/>
      <c r="D42" s="323"/>
      <c r="E42" s="323"/>
      <c r="F42" s="323"/>
      <c r="G42" s="323"/>
      <c r="H42" s="345"/>
      <c r="J42" s="27"/>
      <c r="K42" s="27"/>
    </row>
    <row r="43" spans="1:11">
      <c r="A43" s="306" t="s">
        <v>558</v>
      </c>
      <c r="B43" s="326" t="s">
        <v>559</v>
      </c>
      <c r="C43" s="323"/>
      <c r="D43" s="323"/>
      <c r="E43" s="323"/>
      <c r="F43" s="323"/>
      <c r="G43" s="323"/>
      <c r="H43" s="345"/>
      <c r="J43" s="27"/>
      <c r="K43" s="27"/>
    </row>
    <row r="44" spans="1:11">
      <c r="A44" s="306" t="s">
        <v>560</v>
      </c>
      <c r="B44" s="326" t="s">
        <v>561</v>
      </c>
      <c r="C44" s="323"/>
      <c r="D44" s="323"/>
      <c r="E44" s="323"/>
      <c r="F44" s="323"/>
      <c r="G44" s="323"/>
      <c r="H44" s="345"/>
      <c r="J44" s="27"/>
      <c r="K44" s="27"/>
    </row>
    <row r="45" spans="1:11">
      <c r="A45" s="306" t="s">
        <v>562</v>
      </c>
      <c r="B45" s="326" t="s">
        <v>563</v>
      </c>
      <c r="C45" s="323"/>
      <c r="D45" s="323"/>
      <c r="E45" s="323"/>
      <c r="F45" s="323"/>
      <c r="G45" s="323"/>
      <c r="H45" s="345"/>
      <c r="J45" s="27"/>
      <c r="K45" s="27"/>
    </row>
    <row r="46" spans="1:11">
      <c r="A46" s="328" t="s">
        <v>564</v>
      </c>
      <c r="B46" s="326" t="s">
        <v>565</v>
      </c>
      <c r="C46" s="322" t="e">
        <f>ROUND(IF(YEARFRAC(封面!$B$6,封面!$B$7)&lt;5,((1+C41)*(1+C42)*(1+C43)*(1+C44)*(1+C45))^(1/YEARFRAC(封面!$B$6,封面!$B$7))-1,((1+C41)*(1+C42)*(1+C43)*(1+C44)*(1+C45))^(1/5)-1),4)</f>
        <v>#VALUE!</v>
      </c>
      <c r="D46" s="322" t="e">
        <f>ROUND(IF(YEARFRAC(封面!$B$6,封面!$B$7)&lt;5,((1+D41)*(1+D42)*(1+D43)*(1+D44)*(1+D45))^(1/YEARFRAC(封面!$B$6,封面!$B$7))-1,((1+D41)*(1+D42)*(1+D43)*(1+D44)*(1+D45))^(1/5)-1),4)</f>
        <v>#VALUE!</v>
      </c>
      <c r="E46" s="322" t="e">
        <f>ROUND(IF(YEARFRAC(封面!$B$6,封面!$B$7)&lt;5,((1+E41)*(1+E42)*(1+E43)*(1+E44)*(1+E45))^(1/YEARFRAC(封面!$B$6,封面!$B$7))-1,((1+E41)*(1+E42)*(1+E43)*(1+E44)*(1+E45))^(1/5)-1),4)</f>
        <v>#VALUE!</v>
      </c>
      <c r="F46" s="322" t="e">
        <f>ROUND(IF(YEARFRAC(封面!$B$6,封面!$B$7)&lt;5,((1+F41)*(1+F42)*(1+F43)*(1+F44)*(1+F45))^(1/YEARFRAC(封面!$B$6,封面!$B$7))-1,((1+F41)*(1+F42)*(1+F43)*(1+F44)*(1+F45))^(1/5)-1),4)</f>
        <v>#VALUE!</v>
      </c>
      <c r="G46" s="322" t="e">
        <f>ROUND(IF(YEARFRAC(封面!$B$6,封面!$B$7)&lt;5,((1+G41)*(1+G42)*(1+G43)*(1+G44)*(1+G45))^(1/YEARFRAC(封面!$B$6,封面!$B$7))-1,((1+G41)*(1+G42)*(1+G43)*(1+G44)*(1+G45))^(1/5)-1),4)</f>
        <v>#VALUE!</v>
      </c>
      <c r="H46" s="322" t="e">
        <f>ROUND(IF(YEARFRAC(封面!$B$6,封面!$B$7)&lt;5,((1+H41)*(1+H42)*(1+H43)*(1+H44)*(1+H45))^(1/YEARFRAC(封面!$B$6,封面!$B$7))-1,((1+H41)*(1+H42)*(1+H43)*(1+H44)*(1+H45))^(1/5)-1),4)</f>
        <v>#VALUE!</v>
      </c>
      <c r="J46" s="27"/>
      <c r="K46" s="27"/>
    </row>
    <row r="47" ht="24" spans="1:11">
      <c r="A47" s="319" t="s">
        <v>566</v>
      </c>
      <c r="B47" s="329" t="s">
        <v>567</v>
      </c>
      <c r="C47" s="322" t="e">
        <f t="shared" ref="C47:H47" si="6">ROUND(C41-0.06*SQRT(C48^2+0.35*2*C48*C49+C49^2)/C7,4)</f>
        <v>#DIV/0!</v>
      </c>
      <c r="D47" s="322" t="e">
        <f t="shared" si="6"/>
        <v>#DIV/0!</v>
      </c>
      <c r="E47" s="322" t="e">
        <f t="shared" si="6"/>
        <v>#DIV/0!</v>
      </c>
      <c r="F47" s="322" t="e">
        <f t="shared" si="6"/>
        <v>#DIV/0!</v>
      </c>
      <c r="G47" s="322" t="e">
        <f t="shared" si="6"/>
        <v>#DIV/0!</v>
      </c>
      <c r="H47" s="322" t="e">
        <f t="shared" si="6"/>
        <v>#DIV/0!</v>
      </c>
      <c r="J47" s="27"/>
      <c r="K47" s="27"/>
    </row>
    <row r="48" spans="1:11">
      <c r="A48" s="316" t="s">
        <v>568</v>
      </c>
      <c r="B48" s="320" t="s">
        <v>569</v>
      </c>
      <c r="C48" s="330"/>
      <c r="D48" s="330"/>
      <c r="E48" s="330"/>
      <c r="F48" s="330"/>
      <c r="G48" s="330"/>
      <c r="H48" s="347"/>
      <c r="J48" s="27"/>
      <c r="K48" s="27"/>
    </row>
    <row r="49" spans="1:11">
      <c r="A49" s="316" t="s">
        <v>570</v>
      </c>
      <c r="B49" s="320" t="s">
        <v>571</v>
      </c>
      <c r="C49" s="330"/>
      <c r="D49" s="330"/>
      <c r="E49" s="330"/>
      <c r="F49" s="330"/>
      <c r="G49" s="330"/>
      <c r="H49" s="347"/>
      <c r="J49" s="27"/>
      <c r="K49" s="27"/>
    </row>
    <row r="50" spans="1:11">
      <c r="A50" s="325" t="s">
        <v>572</v>
      </c>
      <c r="B50" s="326" t="s">
        <v>573</v>
      </c>
      <c r="C50" s="308"/>
      <c r="D50" s="308"/>
      <c r="E50" s="308"/>
      <c r="F50" s="308"/>
      <c r="G50" s="308"/>
      <c r="H50" s="342"/>
      <c r="J50" s="27"/>
      <c r="K50" s="27"/>
    </row>
    <row r="51" ht="14.5" customHeight="1" spans="1:11">
      <c r="A51" s="325" t="s">
        <v>574</v>
      </c>
      <c r="B51" s="326" t="s">
        <v>575</v>
      </c>
      <c r="C51" s="323"/>
      <c r="D51" s="323"/>
      <c r="E51" s="323"/>
      <c r="F51" s="323"/>
      <c r="G51" s="323"/>
      <c r="H51" s="345"/>
      <c r="J51" s="27"/>
      <c r="K51" s="27"/>
    </row>
    <row r="52" ht="14.5" customHeight="1" spans="1:11">
      <c r="A52" s="306" t="s">
        <v>576</v>
      </c>
      <c r="B52" s="307" t="s">
        <v>577</v>
      </c>
      <c r="C52" s="323"/>
      <c r="D52" s="323"/>
      <c r="E52" s="323"/>
      <c r="F52" s="323"/>
      <c r="G52" s="323"/>
      <c r="H52" s="345"/>
      <c r="J52" s="27"/>
      <c r="K52" s="27"/>
    </row>
    <row r="53" spans="1:11">
      <c r="A53" s="331" t="s">
        <v>578</v>
      </c>
      <c r="B53" s="332"/>
      <c r="C53" s="305"/>
      <c r="D53" s="333"/>
      <c r="E53" s="333"/>
      <c r="F53" s="305"/>
      <c r="G53" s="305"/>
      <c r="H53" s="341"/>
      <c r="J53" s="27"/>
      <c r="K53" s="27"/>
    </row>
    <row r="54" spans="1:9">
      <c r="A54" s="306" t="s">
        <v>579</v>
      </c>
      <c r="B54" s="307" t="s">
        <v>580</v>
      </c>
      <c r="C54" s="321"/>
      <c r="D54" s="334"/>
      <c r="E54" s="348"/>
      <c r="F54" s="348"/>
      <c r="G54" s="334"/>
      <c r="H54" s="349"/>
      <c r="I54" s="68"/>
    </row>
    <row r="55" ht="15.75" customHeight="1" spans="1:11">
      <c r="A55" s="325" t="s">
        <v>581</v>
      </c>
      <c r="B55" s="326" t="s">
        <v>582</v>
      </c>
      <c r="C55" s="335"/>
      <c r="D55" s="336"/>
      <c r="E55" s="350"/>
      <c r="F55" s="336"/>
      <c r="G55" s="336"/>
      <c r="H55" s="351"/>
      <c r="J55" s="27"/>
      <c r="K55" s="27"/>
    </row>
    <row r="56" spans="1:11">
      <c r="A56" s="325" t="s">
        <v>583</v>
      </c>
      <c r="B56" s="326" t="s">
        <v>584</v>
      </c>
      <c r="C56" s="323"/>
      <c r="D56" s="337"/>
      <c r="E56" s="348"/>
      <c r="F56" s="337"/>
      <c r="G56" s="337"/>
      <c r="H56" s="352"/>
      <c r="J56" s="27"/>
      <c r="K56" s="27"/>
    </row>
    <row r="57" spans="1:11">
      <c r="A57" s="325" t="s">
        <v>585</v>
      </c>
      <c r="B57" s="326" t="s">
        <v>586</v>
      </c>
      <c r="C57" s="323"/>
      <c r="D57" s="337"/>
      <c r="E57" s="348"/>
      <c r="F57" s="337"/>
      <c r="G57" s="337"/>
      <c r="H57" s="352"/>
      <c r="J57" s="27"/>
      <c r="K57" s="27"/>
    </row>
    <row r="58" spans="1:11">
      <c r="A58" s="325" t="s">
        <v>587</v>
      </c>
      <c r="B58" s="326" t="s">
        <v>588</v>
      </c>
      <c r="C58" s="323"/>
      <c r="D58" s="337"/>
      <c r="E58" s="348"/>
      <c r="F58" s="337"/>
      <c r="G58" s="337"/>
      <c r="H58" s="352"/>
      <c r="J58" s="27"/>
      <c r="K58" s="27"/>
    </row>
    <row r="59" spans="1:11">
      <c r="A59" s="311" t="s">
        <v>589</v>
      </c>
      <c r="B59" s="326" t="s">
        <v>590</v>
      </c>
      <c r="C59" s="322" t="e">
        <f>ROUND(IF(YEARFRAC(封面!$B$6,封面!$B$7)&lt;3,SUM(C56:C58)/YEARFRAC(封面!$B$6,封面!$B$7),SUM(C56,C57,C58)/3),4)</f>
        <v>#VALUE!</v>
      </c>
      <c r="D59" s="322" t="e">
        <f>ROUND(IF(YEARFRAC(封面!$B$6,封面!$B$7)&lt;3,SUM(D56:D58)/YEARFRAC(封面!$B$6,封面!$B$7),SUM(D56,D57,D58)/3),4)</f>
        <v>#VALUE!</v>
      </c>
      <c r="E59" s="348"/>
      <c r="F59" s="322" t="e">
        <f>ROUND(IF(YEARFRAC(封面!$B$6,封面!$B$7)&lt;3,SUM(F56:F58)/YEARFRAC(封面!$B$6,封面!$B$7),SUM(F56,F57,F58)/3),4)</f>
        <v>#VALUE!</v>
      </c>
      <c r="G59" s="322" t="e">
        <f>ROUND(IF(YEARFRAC(封面!$B$6,封面!$B$7)&lt;3,SUM(G56:G58)/YEARFRAC(封面!$B$6,封面!$B$7),SUM(G56,G57,G58)/3),4)</f>
        <v>#VALUE!</v>
      </c>
      <c r="H59" s="322" t="e">
        <f>ROUND(IF(YEARFRAC(封面!$B$6,封面!$B$7)&lt;3,SUM(H56:H58)/YEARFRAC(封面!$B$6,封面!$B$7),SUM(H56,H57,H58)/3),4)</f>
        <v>#VALUE!</v>
      </c>
      <c r="J59" s="27"/>
      <c r="K59" s="27"/>
    </row>
    <row r="60" spans="1:11">
      <c r="A60" s="325" t="s">
        <v>591</v>
      </c>
      <c r="B60" s="326" t="s">
        <v>592</v>
      </c>
      <c r="C60" s="323"/>
      <c r="D60" s="337"/>
      <c r="E60" s="348"/>
      <c r="F60" s="337"/>
      <c r="G60" s="337"/>
      <c r="H60" s="352"/>
      <c r="J60" s="27"/>
      <c r="K60" s="27"/>
    </row>
    <row r="61" s="27" customFormat="1" ht="12" spans="1:8">
      <c r="A61" s="306" t="s">
        <v>593</v>
      </c>
      <c r="B61" s="326" t="s">
        <v>594</v>
      </c>
      <c r="C61" s="323"/>
      <c r="D61" s="323"/>
      <c r="E61" s="348"/>
      <c r="F61" s="323"/>
      <c r="G61" s="323"/>
      <c r="H61" s="345"/>
    </row>
    <row r="62" s="27" customFormat="1" ht="12" spans="1:8">
      <c r="A62" s="306" t="s">
        <v>595</v>
      </c>
      <c r="B62" s="326" t="s">
        <v>596</v>
      </c>
      <c r="C62" s="323"/>
      <c r="D62" s="323"/>
      <c r="E62" s="348"/>
      <c r="F62" s="323"/>
      <c r="G62" s="323"/>
      <c r="H62" s="345"/>
    </row>
    <row r="63" s="27" customFormat="1" ht="12" spans="1:8">
      <c r="A63" s="306" t="s">
        <v>597</v>
      </c>
      <c r="B63" s="326" t="s">
        <v>598</v>
      </c>
      <c r="C63" s="323"/>
      <c r="D63" s="323"/>
      <c r="E63" s="348"/>
      <c r="F63" s="323"/>
      <c r="G63" s="323"/>
      <c r="H63" s="345"/>
    </row>
    <row r="64" s="27" customFormat="1" ht="12" spans="1:8">
      <c r="A64" s="306" t="s">
        <v>599</v>
      </c>
      <c r="B64" s="326" t="s">
        <v>600</v>
      </c>
      <c r="C64" s="323"/>
      <c r="D64" s="323"/>
      <c r="E64" s="348"/>
      <c r="F64" s="323"/>
      <c r="G64" s="323"/>
      <c r="H64" s="345"/>
    </row>
    <row r="65" s="27" customFormat="1" ht="12" spans="1:8">
      <c r="A65" s="311" t="s">
        <v>601</v>
      </c>
      <c r="B65" s="327" t="s">
        <v>602</v>
      </c>
      <c r="C65" s="322" t="e">
        <f>ROUND(IF(YEARFRAC(封面!$B$6,封面!$B$7)&lt;3,SUM(C60:C62)/YEARFRAC(封面!$B$6,封面!$B$7),AVERAGE(C60:C62)),4)</f>
        <v>#VALUE!</v>
      </c>
      <c r="D65" s="322" t="e">
        <f>ROUND(IF(YEARFRAC(封面!$B$6,封面!$B$7)&lt;3,SUM(D60:D62)/YEARFRAC(封面!$B$6,封面!$B$7),AVERAGE(D60:D62)),4)</f>
        <v>#VALUE!</v>
      </c>
      <c r="E65" s="348"/>
      <c r="F65" s="322" t="e">
        <f>ROUND(IF(YEARFRAC(封面!$B$6,封面!$B$7)&lt;3,SUM(F60:F62)/YEARFRAC(封面!$B$6,封面!$B$7),AVERAGE(F60:F62)),4)</f>
        <v>#VALUE!</v>
      </c>
      <c r="G65" s="322" t="e">
        <f>ROUND(IF(YEARFRAC(封面!$B$6,封面!$B$7)&lt;3,SUM(G60:G62)/YEARFRAC(封面!$B$6,封面!$B$7),AVERAGE(G60:G62)),4)</f>
        <v>#VALUE!</v>
      </c>
      <c r="H65" s="322" t="e">
        <f>ROUND(IF(YEARFRAC(封面!$B$6,封面!$B$7)&lt;3,SUM(H60:H62)/YEARFRAC(封面!$B$6,封面!$B$7),AVERAGE(H60:H62)),4)</f>
        <v>#VALUE!</v>
      </c>
    </row>
    <row r="66" s="27" customFormat="1" ht="12" spans="1:8">
      <c r="A66" s="311" t="s">
        <v>603</v>
      </c>
      <c r="B66" s="327" t="s">
        <v>604</v>
      </c>
      <c r="C66" s="322" t="e">
        <f>ROUND(IF(YEARFRAC(封面!$B$6,封面!$B$7)&lt;5,SUM(C60:C64)/YEARFRAC(封面!$B$6,封面!$B$7),AVERAGE(C60:C64)),4)</f>
        <v>#VALUE!</v>
      </c>
      <c r="D66" s="322" t="e">
        <f>ROUND(IF(YEARFRAC(封面!$B$6,封面!$B$7)&lt;5,SUM(D60:D64)/YEARFRAC(封面!$B$6,封面!$B$7),AVERAGE(D60:D64)),4)</f>
        <v>#VALUE!</v>
      </c>
      <c r="E66" s="348"/>
      <c r="F66" s="322" t="e">
        <f>ROUND(IF(YEARFRAC(封面!$B$6,封面!$B$7)&lt;5,SUM(F60:F64)/YEARFRAC(封面!$B$6,封面!$B$7),AVERAGE(F60:F64)),4)</f>
        <v>#VALUE!</v>
      </c>
      <c r="G66" s="322" t="e">
        <f>ROUND(IF(YEARFRAC(封面!$B$6,封面!$B$7)&lt;5,SUM(G60:G64)/YEARFRAC(封面!$B$6,封面!$B$7),AVERAGE(G60:G64)),4)</f>
        <v>#VALUE!</v>
      </c>
      <c r="H66" s="322" t="e">
        <f>ROUND(IF(YEARFRAC(封面!$B$6,封面!$B$7)&lt;5,SUM(H60:H64)/YEARFRAC(封面!$B$6,封面!$B$7),AVERAGE(H60:H64)),4)</f>
        <v>#VALUE!</v>
      </c>
    </row>
    <row r="67" spans="1:9">
      <c r="A67" s="325" t="s">
        <v>605</v>
      </c>
      <c r="B67" s="326" t="s">
        <v>606</v>
      </c>
      <c r="C67" s="321"/>
      <c r="D67" s="334"/>
      <c r="E67" s="348"/>
      <c r="F67" s="334"/>
      <c r="G67" s="334"/>
      <c r="H67" s="349"/>
      <c r="I67" s="68"/>
    </row>
    <row r="68" spans="1:9">
      <c r="A68" s="306" t="s">
        <v>607</v>
      </c>
      <c r="B68" s="326" t="s">
        <v>608</v>
      </c>
      <c r="C68" s="321"/>
      <c r="D68" s="334"/>
      <c r="E68" s="348"/>
      <c r="F68" s="334"/>
      <c r="G68" s="334"/>
      <c r="H68" s="349"/>
      <c r="I68" s="68"/>
    </row>
    <row r="69" spans="1:9">
      <c r="A69" s="306" t="s">
        <v>609</v>
      </c>
      <c r="B69" s="326" t="s">
        <v>610</v>
      </c>
      <c r="C69" s="321"/>
      <c r="D69" s="334"/>
      <c r="E69" s="348"/>
      <c r="F69" s="334"/>
      <c r="G69" s="334"/>
      <c r="H69" s="349"/>
      <c r="I69" s="68"/>
    </row>
    <row r="70" spans="1:9">
      <c r="A70" s="306" t="s">
        <v>611</v>
      </c>
      <c r="B70" s="326" t="s">
        <v>612</v>
      </c>
      <c r="C70" s="321"/>
      <c r="D70" s="334"/>
      <c r="E70" s="348"/>
      <c r="F70" s="334"/>
      <c r="G70" s="334"/>
      <c r="H70" s="349"/>
      <c r="I70" s="68"/>
    </row>
    <row r="71" spans="1:9">
      <c r="A71" s="306" t="s">
        <v>613</v>
      </c>
      <c r="B71" s="326" t="s">
        <v>614</v>
      </c>
      <c r="C71" s="321"/>
      <c r="D71" s="334"/>
      <c r="E71" s="348"/>
      <c r="F71" s="334"/>
      <c r="G71" s="334"/>
      <c r="H71" s="349"/>
      <c r="I71" s="68"/>
    </row>
    <row r="72" spans="1:9">
      <c r="A72" s="311" t="s">
        <v>615</v>
      </c>
      <c r="B72" s="326" t="s">
        <v>616</v>
      </c>
      <c r="C72" s="318" t="e">
        <f>ROUND(IF(YEARFRAC(封面!$B$6,封面!$B$7)&lt;3,SUM(C67:C69)/YEARFRAC(封面!$B$6,封面!$B$7),AVERAGE(C67:C69)),4)</f>
        <v>#VALUE!</v>
      </c>
      <c r="D72" s="318" t="e">
        <f>ROUND(IF(YEARFRAC(封面!$B$6,封面!$B$7)&lt;3,SUM(D67:D69)/YEARFRAC(封面!$B$6,封面!$B$7),AVERAGE(D67:D69)),4)</f>
        <v>#VALUE!</v>
      </c>
      <c r="E72" s="368"/>
      <c r="F72" s="318" t="e">
        <f>ROUND(IF(YEARFRAC(封面!$B$6,封面!$B$7)&lt;3,SUM(F67:F69)/YEARFRAC(封面!$B$6,封面!$B$7),AVERAGE(F67:F69)),4)</f>
        <v>#VALUE!</v>
      </c>
      <c r="G72" s="318" t="e">
        <f>ROUND(IF(YEARFRAC(封面!$B$6,封面!$B$7)&lt;3,SUM(G67:G69)/YEARFRAC(封面!$B$6,封面!$B$7),AVERAGE(G67:G69)),4)</f>
        <v>#VALUE!</v>
      </c>
      <c r="H72" s="318" t="e">
        <f>ROUND(IF(YEARFRAC(封面!$B$6,封面!$B$7)&lt;3,SUM(H67:H69)/YEARFRAC(封面!$B$6,封面!$B$7),AVERAGE(H67:H69)),4)</f>
        <v>#VALUE!</v>
      </c>
      <c r="I72" s="68"/>
    </row>
    <row r="73" ht="14.25" spans="1:9">
      <c r="A73" s="354" t="s">
        <v>617</v>
      </c>
      <c r="B73" s="355" t="s">
        <v>618</v>
      </c>
      <c r="C73" s="356" t="e">
        <f>ROUND(IF(YEARFRAC(封面!$B$6,封面!$B$7)&lt;5,SUM(C67:C71)/YEARFRAC(封面!$B$6,封面!$B$7),AVERAGE(C67:C71)),4)</f>
        <v>#VALUE!</v>
      </c>
      <c r="D73" s="356" t="e">
        <f>ROUND(IF(YEARFRAC(封面!$B$6,封面!$B$7)&lt;5,SUM(D67:D71)/YEARFRAC(封面!$B$6,封面!$B$7),AVERAGE(D67:D71)),4)</f>
        <v>#VALUE!</v>
      </c>
      <c r="E73" s="369"/>
      <c r="F73" s="356" t="e">
        <f>ROUND(IF(YEARFRAC(封面!$B$6,封面!$B$7)&lt;5,SUM(F67:F71)/YEARFRAC(封面!$B$6,封面!$B$7),AVERAGE(F67:F71)),4)</f>
        <v>#VALUE!</v>
      </c>
      <c r="G73" s="356" t="e">
        <f>ROUND(IF(YEARFRAC(封面!$B$6,封面!$B$7)&lt;5,SUM(G67:G71)/YEARFRAC(封面!$B$6,封面!$B$7),AVERAGE(G67:G71)),4)</f>
        <v>#VALUE!</v>
      </c>
      <c r="H73" s="356" t="e">
        <f>ROUND(IF(YEARFRAC(封面!$B$6,封面!$B$7)&lt;5,SUM(H67:H71)/YEARFRAC(封面!$B$6,封面!$B$7),AVERAGE(H67:H71)),4)</f>
        <v>#VALUE!</v>
      </c>
      <c r="I73" s="68"/>
    </row>
    <row r="74" spans="1:11">
      <c r="A74" s="357" t="s">
        <v>619</v>
      </c>
      <c r="B74" s="358"/>
      <c r="C74" s="359"/>
      <c r="D74" s="359"/>
      <c r="E74" s="370"/>
      <c r="F74" s="359"/>
      <c r="G74" s="359"/>
      <c r="H74" s="371"/>
      <c r="J74" s="27"/>
      <c r="K74" s="27"/>
    </row>
    <row r="75" ht="14.25" spans="1:9">
      <c r="A75" s="328" t="s">
        <v>28</v>
      </c>
      <c r="B75" s="327" t="s">
        <v>620</v>
      </c>
      <c r="C75" s="360" t="e">
        <f>((C41*C7+SUMPRODUCT(C8:C11,C42:C45))-SUMPRODUCT(F60:F64,F67:F71))/(SUMPRODUCT(C60:C64,C67:C71))</f>
        <v>#DIV/0!</v>
      </c>
      <c r="D75" s="360" t="e">
        <f>(D41*D7+SUMPRODUCT(D8:D11,D42:D45))/(SUMPRODUCT(D60:D64,D67:D71))</f>
        <v>#DIV/0!</v>
      </c>
      <c r="E75" s="369"/>
      <c r="F75" s="360" t="e">
        <f>(F41*F7+SUMPRODUCT(F8:F11,F42:F45))/(SUMPRODUCT(F60:F64,F67:F71))</f>
        <v>#DIV/0!</v>
      </c>
      <c r="G75" s="360" t="e">
        <f>(G41*G7+SUMPRODUCT(G8:G11,G42:G45))/(SUMPRODUCT(G60:G64,G67:G71))</f>
        <v>#DIV/0!</v>
      </c>
      <c r="H75" s="360" t="e">
        <f>(H41*H7+SUMPRODUCT(H8:H11,H42:H45))/(SUMPRODUCT(H60:H64,H67:H71))</f>
        <v>#DIV/0!</v>
      </c>
      <c r="I75" s="68"/>
    </row>
    <row r="76" ht="14.25" spans="1:9">
      <c r="A76" s="328" t="s">
        <v>30</v>
      </c>
      <c r="B76" s="361" t="s">
        <v>621</v>
      </c>
      <c r="C76" s="362" t="e">
        <f>(C28+SUMPRODUCT(C30:C31,C8:C9)-SUMPRODUCT(F56:F58,F67:F69))/SUMPRODUCT(C56:C58,C67:C69)</f>
        <v>#DIV/0!</v>
      </c>
      <c r="D76" s="362" t="e">
        <f>(D28+SUMPRODUCT(D30:D31,D8:D9))/SUMPRODUCT(D56:D58,D67:D69)</f>
        <v>#DIV/0!</v>
      </c>
      <c r="E76" s="369"/>
      <c r="F76" s="362" t="e">
        <f>(F28+SUMPRODUCT(F30:F31,F8:F9))/SUMPRODUCT(F56:F58,F67:F69)</f>
        <v>#DIV/0!</v>
      </c>
      <c r="G76" s="362" t="e">
        <f>(G28+SUMPRODUCT(G30:G31,G8:G9))/SUMPRODUCT(G56:G58,G67:G69)</f>
        <v>#DIV/0!</v>
      </c>
      <c r="H76" s="362" t="e">
        <f>(H28+SUMPRODUCT(H30:H31,H8:H9))/SUMPRODUCT(H56:H58,H67:H69)</f>
        <v>#DIV/0!</v>
      </c>
      <c r="I76" s="68"/>
    </row>
    <row r="77" s="27" customFormat="1" ht="14.25" spans="1:8">
      <c r="A77" s="328" t="s">
        <v>622</v>
      </c>
      <c r="B77" s="327" t="s">
        <v>623</v>
      </c>
      <c r="C77" s="363" t="e">
        <f>(C46-(F66*F73/C13))-C66*(C73/C13)</f>
        <v>#VALUE!</v>
      </c>
      <c r="D77" s="363" t="e">
        <f>D46-D66*(D73/D13)</f>
        <v>#VALUE!</v>
      </c>
      <c r="E77" s="369"/>
      <c r="F77" s="363" t="e">
        <f>F46-F66*(F73/F13)</f>
        <v>#VALUE!</v>
      </c>
      <c r="G77" s="363" t="e">
        <f>G46-G66*(G73/G13)</f>
        <v>#VALUE!</v>
      </c>
      <c r="H77" s="363" t="e">
        <f>H46-H66*(H73/H13)</f>
        <v>#VALUE!</v>
      </c>
    </row>
    <row r="78" ht="14.25" spans="1:9">
      <c r="A78" s="364" t="s">
        <v>624</v>
      </c>
      <c r="B78" s="327" t="s">
        <v>625</v>
      </c>
      <c r="C78" s="365" t="e">
        <f>(C32-(F59*F72)/C12)-C59*(C72/C12)</f>
        <v>#VALUE!</v>
      </c>
      <c r="D78" s="365" t="e">
        <f>D32-D59*(D72/D12)</f>
        <v>#VALUE!</v>
      </c>
      <c r="E78" s="369"/>
      <c r="F78" s="365" t="e">
        <f>F32-F59*(F72/F12)</f>
        <v>#VALUE!</v>
      </c>
      <c r="G78" s="365" t="e">
        <f>G32-G59*(G72/G12)</f>
        <v>#VALUE!</v>
      </c>
      <c r="H78" s="365" t="e">
        <f>H32-H59*(H72/H12)</f>
        <v>#VALUE!</v>
      </c>
      <c r="I78" s="68"/>
    </row>
    <row r="79" s="296" customFormat="1" ht="12.75" spans="1:8">
      <c r="A79" s="148" t="s">
        <v>31</v>
      </c>
      <c r="B79" s="327" t="s">
        <v>626</v>
      </c>
      <c r="C79" s="360" t="e">
        <f>(C38-F59*F72/C12)-(C59*C72/C12)</f>
        <v>#VALUE!</v>
      </c>
      <c r="D79" s="360" t="e">
        <f>D38-(D59*D72/D12)</f>
        <v>#VALUE!</v>
      </c>
      <c r="E79" s="369"/>
      <c r="F79" s="360" t="e">
        <f>F38-(F59*F72/F12)</f>
        <v>#VALUE!</v>
      </c>
      <c r="G79" s="360" t="e">
        <f>G38-(G59*G72/G12)</f>
        <v>#VALUE!</v>
      </c>
      <c r="H79" s="360" t="e">
        <f>H38-(H59*H72/H12)</f>
        <v>#VALUE!</v>
      </c>
    </row>
    <row r="80" ht="14.25" spans="1:11">
      <c r="A80" s="364" t="s">
        <v>627</v>
      </c>
      <c r="B80" s="327" t="s">
        <v>628</v>
      </c>
      <c r="C80" s="322">
        <f>C52-C54</f>
        <v>0</v>
      </c>
      <c r="D80" s="322">
        <f>D52-D54</f>
        <v>0</v>
      </c>
      <c r="E80" s="369"/>
      <c r="F80" s="322">
        <f>F52-F54</f>
        <v>0</v>
      </c>
      <c r="G80" s="322">
        <f>G52-G54</f>
        <v>0</v>
      </c>
      <c r="H80" s="322">
        <f>H52-H54</f>
        <v>0</v>
      </c>
      <c r="J80" s="27"/>
      <c r="K80" s="27"/>
    </row>
    <row r="81" ht="14.25" spans="1:9">
      <c r="A81" s="364" t="s">
        <v>629</v>
      </c>
      <c r="B81" s="327" t="s">
        <v>630</v>
      </c>
      <c r="C81" s="322">
        <f>C51-C55</f>
        <v>0</v>
      </c>
      <c r="D81" s="322">
        <f>D51-D55</f>
        <v>0</v>
      </c>
      <c r="E81" s="369"/>
      <c r="F81" s="322">
        <f>F51-F55</f>
        <v>0</v>
      </c>
      <c r="G81" s="322">
        <f>G51-G55</f>
        <v>0</v>
      </c>
      <c r="H81" s="322">
        <f>H51-H55</f>
        <v>0</v>
      </c>
      <c r="I81" s="68"/>
    </row>
    <row r="82" ht="14.25" spans="1:11">
      <c r="A82" s="148" t="s">
        <v>631</v>
      </c>
      <c r="B82" s="327" t="s">
        <v>632</v>
      </c>
      <c r="C82" s="363" t="e">
        <f>(C47-(F56*F67)/C7)-C56*(C67/C7)</f>
        <v>#DIV/0!</v>
      </c>
      <c r="D82" s="363" t="e">
        <f>D47-D56*(D67/D7)</f>
        <v>#DIV/0!</v>
      </c>
      <c r="E82" s="369"/>
      <c r="F82" s="363" t="e">
        <f>F47-F56*(F67/F7)</f>
        <v>#DIV/0!</v>
      </c>
      <c r="G82" s="363" t="e">
        <f>G47-G56*(G67/G7)</f>
        <v>#DIV/0!</v>
      </c>
      <c r="H82" s="363" t="e">
        <f>H47-H56*(H67/H7)</f>
        <v>#DIV/0!</v>
      </c>
      <c r="I82" s="27"/>
      <c r="J82" s="27"/>
      <c r="K82" s="27"/>
    </row>
    <row r="83" ht="14.25" spans="1:8">
      <c r="A83" s="148" t="s">
        <v>633</v>
      </c>
      <c r="B83" s="361" t="s">
        <v>634</v>
      </c>
      <c r="C83" s="366" t="e">
        <f>C46-C66</f>
        <v>#VALUE!</v>
      </c>
      <c r="D83" s="367" t="e">
        <f>D46-D66</f>
        <v>#VALUE!</v>
      </c>
      <c r="E83" s="369"/>
      <c r="F83" s="366" t="e">
        <f>F46-F66</f>
        <v>#VALUE!</v>
      </c>
      <c r="G83" s="366" t="e">
        <f>G46-G66</f>
        <v>#VALUE!</v>
      </c>
      <c r="H83" s="366" t="e">
        <f>H46-H66</f>
        <v>#VALUE!</v>
      </c>
    </row>
    <row r="84" ht="14.25" spans="1:8">
      <c r="A84" s="148" t="s">
        <v>635</v>
      </c>
      <c r="B84" s="361" t="s">
        <v>636</v>
      </c>
      <c r="C84" s="366" t="e">
        <f>C38-C59</f>
        <v>#VALUE!</v>
      </c>
      <c r="D84" s="366" t="e">
        <f>D38-D59</f>
        <v>#VALUE!</v>
      </c>
      <c r="E84" s="369"/>
      <c r="F84" s="366" t="e">
        <f>F38-F59</f>
        <v>#VALUE!</v>
      </c>
      <c r="G84" s="366" t="e">
        <f>G38-G59</f>
        <v>#VALUE!</v>
      </c>
      <c r="H84" s="366" t="e">
        <f>H38-H59</f>
        <v>#VALUE!</v>
      </c>
    </row>
  </sheetData>
  <sheetProtection formatCells="0" formatColumns="0" formatRows="0"/>
  <protectedRanges>
    <protectedRange sqref="C74:H74 C77:D77 F77:H77" name="区域6"/>
    <protectedRange sqref="C53" name="区域7"/>
    <protectedRange sqref="B2:F2" name="区域1_1"/>
    <protectedRange sqref="C34:H40" name="区域4_1"/>
    <protectedRange sqref="C48:H49" name="区域6_1"/>
    <protectedRange sqref="E65:E72 C56:H56 C60:H64 C66:D66 F66:H66" name="区域6_2"/>
    <protectedRange sqref="C50:H50" name="区域2_1_1"/>
    <protectedRange sqref="C15:H26" name="区域3_1_1"/>
    <protectedRange sqref="C39:H39 C35:H35 C33:H33 C29:H31 C13:H27 C6:H11 C41:H52" name="区域5_1_1"/>
    <protectedRange sqref="C51:H51" name="区域6_1_1"/>
    <protectedRange sqref="C55:H55" name="区域6_4"/>
    <protectedRange sqref="C12:H12" name="区域5_1_1_1"/>
    <protectedRange sqref="C12:H12" name="区域5_1_1_1_1"/>
    <protectedRange sqref="C36:G37 C38:H38 C32:H32" name="区域5_1_1_2"/>
    <protectedRange sqref="C36:G37 C38:H38 C32:H32" name="区域5_1_1_1_2"/>
    <protectedRange sqref="C72:D72 C65:D65 F65:H65 F72:H72" name="区域6_2_1"/>
  </protectedRanges>
  <mergeCells count="1">
    <mergeCell ref="A1:H1"/>
  </mergeCells>
  <dataValidations count="1">
    <dataValidation showInputMessage="1" showErrorMessage="1" sqref="F2"/>
  </dataValidations>
  <printOptions gridLines="1"/>
  <pageMargins left="0.707638888888889" right="0.707638888888889" top="0.747916666666667" bottom="0.747916666666667" header="0.313888888888889" footer="0.313888888888889"/>
  <pageSetup paperSize="9" scale="68" fitToHeight="0" orientation="landscape"/>
  <headerFooter/>
  <rowBreaks count="1" manualBreakCount="1">
    <brk id="84" max="16383" man="1"/>
  </rowBreaks>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pageSetUpPr fitToPage="1"/>
  </sheetPr>
  <dimension ref="A1:Y132"/>
  <sheetViews>
    <sheetView showGridLines="0" view="pageBreakPreview" zoomScale="55" zoomScaleNormal="150" workbookViewId="0">
      <selection activeCell="A35" sqref="A35"/>
    </sheetView>
  </sheetViews>
  <sheetFormatPr defaultColWidth="9" defaultRowHeight="13.5"/>
  <cols>
    <col min="1" max="1" width="56.8333333333333" style="100" customWidth="1"/>
    <col min="2" max="2" width="21.5" style="101" customWidth="1"/>
    <col min="3" max="3" width="33.1666666666667" style="101" customWidth="1"/>
    <col min="4" max="4" width="16.3333333333333" style="101" customWidth="1"/>
    <col min="5" max="5" width="9.5" style="101" customWidth="1"/>
    <col min="6" max="7" width="12.3333333333333" style="101" customWidth="1"/>
    <col min="8" max="15" width="10.8333333333333" style="101" customWidth="1"/>
    <col min="16" max="16" width="13.5" style="101" customWidth="1"/>
    <col min="17" max="17" width="10.8333333333333" style="101" customWidth="1"/>
    <col min="18" max="18" width="10.8333333333333" style="102" customWidth="1"/>
    <col min="19" max="22" width="10.8333333333333" style="103" customWidth="1"/>
    <col min="23" max="23" width="9" style="104" customWidth="1"/>
    <col min="24" max="26" width="12.6666666666667" style="104" customWidth="1"/>
    <col min="27" max="27" width="9" style="104" customWidth="1"/>
    <col min="28" max="30" width="12.6666666666667" style="104" customWidth="1"/>
    <col min="31" max="31" width="9" style="104" customWidth="1"/>
    <col min="32" max="16384" width="9" style="104"/>
  </cols>
  <sheetData>
    <row r="1" ht="22.5" spans="1:17">
      <c r="A1" s="105" t="s">
        <v>101</v>
      </c>
      <c r="B1" s="106"/>
      <c r="C1" s="106"/>
      <c r="D1" s="106"/>
      <c r="E1" s="106"/>
      <c r="F1" s="106"/>
      <c r="G1" s="106"/>
      <c r="H1" s="106"/>
      <c r="I1" s="106"/>
      <c r="J1" s="106"/>
      <c r="K1" s="106"/>
      <c r="L1" s="106"/>
      <c r="M1" s="106"/>
      <c r="N1" s="106"/>
      <c r="O1" s="106"/>
      <c r="P1" s="106"/>
      <c r="Q1" s="107"/>
    </row>
    <row r="2" spans="1:17">
      <c r="A2" s="32" t="str">
        <f>'表1-1 资产配置状况'!A2</f>
        <v>公司名称：</v>
      </c>
      <c r="B2" s="107"/>
      <c r="C2" s="107"/>
      <c r="D2" s="107"/>
      <c r="E2" s="165" t="str">
        <f>'表3-1 成本收益匹配状况'!B2</f>
        <v>//</v>
      </c>
      <c r="F2" s="102"/>
      <c r="G2" s="102"/>
      <c r="H2" s="102"/>
      <c r="I2" s="102"/>
      <c r="J2" s="102"/>
      <c r="K2" s="103"/>
      <c r="L2" s="107"/>
      <c r="M2" s="107"/>
      <c r="N2" s="107"/>
      <c r="O2" s="107"/>
      <c r="P2" s="103"/>
      <c r="Q2" s="107"/>
    </row>
    <row r="3" ht="14.25" spans="1:17">
      <c r="A3" s="32" t="s">
        <v>637</v>
      </c>
      <c r="B3" s="107"/>
      <c r="C3" s="107"/>
      <c r="D3" s="107"/>
      <c r="E3" s="107"/>
      <c r="F3" s="107"/>
      <c r="G3" s="107"/>
      <c r="H3" s="107"/>
      <c r="I3" s="107"/>
      <c r="J3" s="107"/>
      <c r="K3" s="107"/>
      <c r="L3" s="107"/>
      <c r="M3" s="107"/>
      <c r="N3" s="107"/>
      <c r="O3" s="107"/>
      <c r="P3" s="107"/>
      <c r="Q3" s="107"/>
    </row>
    <row r="4" ht="19" customHeight="1" spans="1:17">
      <c r="A4" s="108" t="s">
        <v>638</v>
      </c>
      <c r="B4" s="109" t="s">
        <v>639</v>
      </c>
      <c r="C4" s="110" t="s">
        <v>640</v>
      </c>
      <c r="D4" s="110" t="s">
        <v>641</v>
      </c>
      <c r="E4" s="110" t="s">
        <v>642</v>
      </c>
      <c r="F4" s="110"/>
      <c r="G4" s="166"/>
      <c r="H4" s="107"/>
      <c r="I4" s="107"/>
      <c r="J4" s="107"/>
      <c r="K4" s="107"/>
      <c r="L4" s="107"/>
      <c r="M4" s="107"/>
      <c r="N4" s="107"/>
      <c r="O4" s="107"/>
      <c r="P4" s="107"/>
      <c r="Q4" s="107"/>
    </row>
    <row r="5" ht="16" customHeight="1" spans="1:17">
      <c r="A5" s="111"/>
      <c r="B5" s="112"/>
      <c r="C5" s="113"/>
      <c r="D5" s="113"/>
      <c r="E5" s="113" t="s">
        <v>643</v>
      </c>
      <c r="F5" s="113" t="s">
        <v>644</v>
      </c>
      <c r="G5" s="167" t="s">
        <v>645</v>
      </c>
      <c r="H5" s="107"/>
      <c r="I5" s="107"/>
      <c r="J5" s="107"/>
      <c r="K5" s="107"/>
      <c r="L5" s="107"/>
      <c r="M5" s="107"/>
      <c r="N5" s="107"/>
      <c r="O5" s="107"/>
      <c r="P5" s="107"/>
      <c r="Q5" s="107"/>
    </row>
    <row r="6" spans="1:17">
      <c r="A6" s="114" t="s">
        <v>135</v>
      </c>
      <c r="B6" s="115" t="e">
        <f>'表1-1 资产配置状况'!C17/'表1-1 资产配置状况'!C$112</f>
        <v>#DIV/0!</v>
      </c>
      <c r="C6" s="116"/>
      <c r="D6" s="117"/>
      <c r="E6" s="143"/>
      <c r="F6" s="143"/>
      <c r="G6" s="168"/>
      <c r="H6" s="107"/>
      <c r="I6" s="107"/>
      <c r="J6" s="107"/>
      <c r="K6" s="107"/>
      <c r="L6" s="107"/>
      <c r="M6" s="107"/>
      <c r="N6" s="107"/>
      <c r="O6" s="107"/>
      <c r="P6" s="107"/>
      <c r="Q6" s="107"/>
    </row>
    <row r="7" spans="1:17">
      <c r="A7" s="118" t="s">
        <v>138</v>
      </c>
      <c r="B7" s="119" t="e">
        <f>'表1-1 资产配置状况'!C20/'表1-1 资产配置状况'!C$112</f>
        <v>#DIV/0!</v>
      </c>
      <c r="C7" s="120"/>
      <c r="D7" s="121"/>
      <c r="E7" s="145"/>
      <c r="F7" s="145"/>
      <c r="G7" s="169"/>
      <c r="H7" s="107"/>
      <c r="I7" s="107"/>
      <c r="J7" s="107"/>
      <c r="K7" s="107"/>
      <c r="L7" s="107"/>
      <c r="M7" s="107"/>
      <c r="N7" s="107"/>
      <c r="O7" s="107"/>
      <c r="P7" s="107"/>
      <c r="Q7" s="107"/>
    </row>
    <row r="8" spans="1:17">
      <c r="A8" s="122" t="s">
        <v>139</v>
      </c>
      <c r="B8" s="119" t="e">
        <f>'表1-1 资产配置状况'!C21/'表1-1 资产配置状况'!C$112</f>
        <v>#DIV/0!</v>
      </c>
      <c r="C8" s="120"/>
      <c r="D8" s="121"/>
      <c r="E8" s="145"/>
      <c r="F8" s="145"/>
      <c r="G8" s="169"/>
      <c r="H8" s="107"/>
      <c r="I8" s="107"/>
      <c r="J8" s="107"/>
      <c r="K8" s="107"/>
      <c r="L8" s="107"/>
      <c r="M8" s="107"/>
      <c r="N8" s="107"/>
      <c r="O8" s="107"/>
      <c r="P8" s="107"/>
      <c r="Q8" s="107"/>
    </row>
    <row r="9" spans="1:17">
      <c r="A9" s="122" t="s">
        <v>159</v>
      </c>
      <c r="B9" s="119" t="e">
        <f>'表1-1 资产配置状况'!C41/'表1-1 资产配置状况'!C$112</f>
        <v>#DIV/0!</v>
      </c>
      <c r="C9" s="120"/>
      <c r="D9" s="121"/>
      <c r="E9" s="145"/>
      <c r="F9" s="145"/>
      <c r="G9" s="169"/>
      <c r="H9" s="107"/>
      <c r="I9" s="107"/>
      <c r="J9" s="107"/>
      <c r="K9" s="107"/>
      <c r="L9" s="107"/>
      <c r="M9" s="107"/>
      <c r="N9" s="107"/>
      <c r="O9" s="107"/>
      <c r="P9" s="107"/>
      <c r="Q9" s="107"/>
    </row>
    <row r="10" spans="1:17">
      <c r="A10" s="118" t="s">
        <v>166</v>
      </c>
      <c r="B10" s="119" t="e">
        <f>'表1-1 资产配置状况'!C48/'表1-1 资产配置状况'!C$112</f>
        <v>#DIV/0!</v>
      </c>
      <c r="C10" s="120"/>
      <c r="D10" s="121"/>
      <c r="E10" s="145"/>
      <c r="F10" s="145"/>
      <c r="G10" s="169"/>
      <c r="H10" s="107"/>
      <c r="I10" s="107"/>
      <c r="J10" s="107"/>
      <c r="K10" s="107"/>
      <c r="L10" s="107"/>
      <c r="M10" s="107"/>
      <c r="N10" s="107"/>
      <c r="O10" s="107"/>
      <c r="P10" s="107"/>
      <c r="Q10" s="107"/>
    </row>
    <row r="11" spans="1:17">
      <c r="A11" s="122" t="s">
        <v>646</v>
      </c>
      <c r="B11" s="119" t="e">
        <f>'表1-1 资产配置状况'!C50/'表1-1 资产配置状况'!C$112</f>
        <v>#DIV/0!</v>
      </c>
      <c r="C11" s="120"/>
      <c r="D11" s="121"/>
      <c r="E11" s="145"/>
      <c r="F11" s="145"/>
      <c r="G11" s="169"/>
      <c r="H11" s="107"/>
      <c r="I11" s="107"/>
      <c r="J11" s="107"/>
      <c r="K11" s="107"/>
      <c r="L11" s="107"/>
      <c r="M11" s="107"/>
      <c r="N11" s="107"/>
      <c r="O11" s="107"/>
      <c r="P11" s="107"/>
      <c r="Q11" s="107"/>
    </row>
    <row r="12" spans="1:17">
      <c r="A12" s="122" t="s">
        <v>647</v>
      </c>
      <c r="B12" s="123"/>
      <c r="C12" s="120"/>
      <c r="D12" s="121"/>
      <c r="E12" s="145"/>
      <c r="F12" s="145"/>
      <c r="G12" s="169"/>
      <c r="H12" s="107"/>
      <c r="I12" s="107"/>
      <c r="J12" s="107"/>
      <c r="K12" s="107"/>
      <c r="L12" s="107"/>
      <c r="M12" s="107"/>
      <c r="N12" s="107"/>
      <c r="O12" s="107"/>
      <c r="P12" s="107"/>
      <c r="Q12" s="107"/>
    </row>
    <row r="13" spans="1:17">
      <c r="A13" s="122" t="s">
        <v>648</v>
      </c>
      <c r="B13" s="123"/>
      <c r="C13" s="120"/>
      <c r="D13" s="121"/>
      <c r="E13" s="145"/>
      <c r="F13" s="145"/>
      <c r="G13" s="169"/>
      <c r="H13" s="107"/>
      <c r="I13" s="107"/>
      <c r="J13" s="107"/>
      <c r="K13" s="107"/>
      <c r="L13" s="186"/>
      <c r="M13" s="107"/>
      <c r="N13" s="107"/>
      <c r="O13" s="107"/>
      <c r="P13" s="107"/>
      <c r="Q13" s="107"/>
    </row>
    <row r="14" spans="1:17">
      <c r="A14" s="122" t="s">
        <v>649</v>
      </c>
      <c r="B14" s="119" t="e">
        <f>'表1-1 资产配置状况'!C67/'表1-1 资产配置状况'!C$112</f>
        <v>#DIV/0!</v>
      </c>
      <c r="C14" s="120"/>
      <c r="D14" s="121"/>
      <c r="E14" s="145"/>
      <c r="F14" s="145"/>
      <c r="G14" s="169"/>
      <c r="H14" s="107"/>
      <c r="I14" s="107"/>
      <c r="J14" s="107"/>
      <c r="K14" s="107"/>
      <c r="L14" s="107"/>
      <c r="M14" s="107"/>
      <c r="N14" s="107"/>
      <c r="O14" s="107"/>
      <c r="P14" s="107"/>
      <c r="Q14" s="107"/>
    </row>
    <row r="15" spans="1:17">
      <c r="A15" s="118" t="s">
        <v>199</v>
      </c>
      <c r="B15" s="119" t="e">
        <f>'表1-1 资产配置状况'!C83/'表1-1 资产配置状况'!C$112</f>
        <v>#DIV/0!</v>
      </c>
      <c r="C15" s="120"/>
      <c r="D15" s="121"/>
      <c r="E15" s="145"/>
      <c r="F15" s="145"/>
      <c r="G15" s="169"/>
      <c r="H15" s="107"/>
      <c r="I15" s="107"/>
      <c r="J15" s="107"/>
      <c r="K15" s="107"/>
      <c r="L15" s="107"/>
      <c r="M15" s="107"/>
      <c r="N15" s="107"/>
      <c r="O15" s="107"/>
      <c r="P15" s="107"/>
      <c r="Q15" s="107"/>
    </row>
    <row r="16" spans="1:17">
      <c r="A16" s="118" t="s">
        <v>218</v>
      </c>
      <c r="B16" s="119" t="e">
        <f>'表1-1 资产配置状况'!C103/'表1-1 资产配置状况'!C112</f>
        <v>#DIV/0!</v>
      </c>
      <c r="C16" s="124"/>
      <c r="D16" s="125"/>
      <c r="E16" s="145"/>
      <c r="F16" s="145"/>
      <c r="G16" s="169"/>
      <c r="H16" s="107"/>
      <c r="I16" s="107"/>
      <c r="J16" s="107"/>
      <c r="K16" s="107"/>
      <c r="L16" s="107"/>
      <c r="M16" s="107"/>
      <c r="N16" s="107"/>
      <c r="O16" s="107"/>
      <c r="P16" s="107"/>
      <c r="Q16" s="107"/>
    </row>
    <row r="17" spans="1:17">
      <c r="A17" s="126" t="s">
        <v>222</v>
      </c>
      <c r="B17" s="127" t="e">
        <f>'表1-1 资产配置状况'!C107/'表1-1 资产配置状况'!C$112</f>
        <v>#DIV/0!</v>
      </c>
      <c r="C17" s="124"/>
      <c r="D17" s="125"/>
      <c r="E17" s="145"/>
      <c r="F17" s="145"/>
      <c r="G17" s="169"/>
      <c r="H17" s="107"/>
      <c r="I17" s="107"/>
      <c r="J17" s="107"/>
      <c r="K17" s="107"/>
      <c r="L17" s="107"/>
      <c r="M17" s="107"/>
      <c r="N17" s="107"/>
      <c r="O17" s="107"/>
      <c r="P17" s="107"/>
      <c r="Q17" s="107"/>
    </row>
    <row r="18" spans="1:17">
      <c r="A18" s="118" t="s">
        <v>224</v>
      </c>
      <c r="B18" s="119" t="e">
        <f>'表1-1 资产配置状况'!C109/'表1-1 资产配置状况'!C$112</f>
        <v>#DIV/0!</v>
      </c>
      <c r="C18" s="125"/>
      <c r="D18" s="125"/>
      <c r="E18" s="170"/>
      <c r="F18" s="170"/>
      <c r="G18" s="171"/>
      <c r="H18" s="107"/>
      <c r="I18" s="107"/>
      <c r="J18" s="107"/>
      <c r="K18" s="107"/>
      <c r="L18" s="107"/>
      <c r="M18" s="107"/>
      <c r="N18" s="107"/>
      <c r="O18" s="107"/>
      <c r="P18" s="107"/>
      <c r="Q18" s="107"/>
    </row>
    <row r="19" spans="1:17">
      <c r="A19" s="128" t="s">
        <v>225</v>
      </c>
      <c r="B19" s="119" t="e">
        <f>'表1-1 资产配置状况'!C110/'表1-1 资产配置状况'!$C$112</f>
        <v>#DIV/0!</v>
      </c>
      <c r="C19" s="124"/>
      <c r="D19" s="125"/>
      <c r="E19" s="145"/>
      <c r="F19" s="145"/>
      <c r="G19" s="169"/>
      <c r="H19" s="107"/>
      <c r="I19" s="107"/>
      <c r="J19" s="107"/>
      <c r="K19" s="107"/>
      <c r="L19" s="107"/>
      <c r="M19" s="107"/>
      <c r="N19" s="107"/>
      <c r="O19" s="107"/>
      <c r="P19" s="107"/>
      <c r="Q19" s="107"/>
    </row>
    <row r="20" spans="1:17">
      <c r="A20" s="128" t="s">
        <v>227</v>
      </c>
      <c r="B20" s="119" t="e">
        <f>B6+B7+B10+B15+B16-B17+B18+B19</f>
        <v>#DIV/0!</v>
      </c>
      <c r="C20" s="129" t="e">
        <f>'表3-1 成本收益匹配状况'!C39</f>
        <v>#DIV/0!</v>
      </c>
      <c r="D20" s="129" t="e">
        <f>'表3-1 成本收益匹配状况'!C46</f>
        <v>#VALUE!</v>
      </c>
      <c r="E20" s="172" t="e">
        <f>D66</f>
        <v>#DIV/0!</v>
      </c>
      <c r="F20" s="172" t="e">
        <f>K66</f>
        <v>#DIV/0!</v>
      </c>
      <c r="G20" s="173" t="e">
        <f>R66</f>
        <v>#DIV/0!</v>
      </c>
      <c r="H20" s="107"/>
      <c r="I20" s="107"/>
      <c r="J20" s="107"/>
      <c r="K20" s="107"/>
      <c r="L20" s="107"/>
      <c r="M20" s="107"/>
      <c r="N20" s="107"/>
      <c r="O20" s="107"/>
      <c r="P20" s="107"/>
      <c r="Q20" s="107"/>
    </row>
    <row r="21" ht="36" customHeight="1" spans="1:19">
      <c r="A21" s="130" t="s">
        <v>650</v>
      </c>
      <c r="B21" s="131"/>
      <c r="C21" s="132"/>
      <c r="D21" s="132"/>
      <c r="E21" s="132"/>
      <c r="F21" s="132"/>
      <c r="G21" s="174"/>
      <c r="H21" s="107"/>
      <c r="I21" s="107"/>
      <c r="J21" s="107"/>
      <c r="K21" s="107"/>
      <c r="L21" s="107"/>
      <c r="M21" s="107"/>
      <c r="N21" s="107"/>
      <c r="O21" s="107"/>
      <c r="P21" s="107"/>
      <c r="Q21" s="107"/>
      <c r="S21" s="107"/>
    </row>
    <row r="22" ht="16" customHeight="1" spans="1:19">
      <c r="A22" s="133"/>
      <c r="B22" s="134"/>
      <c r="C22" s="134"/>
      <c r="D22" s="134"/>
      <c r="E22" s="134"/>
      <c r="F22" s="134"/>
      <c r="G22" s="134"/>
      <c r="H22" s="107"/>
      <c r="I22" s="107"/>
      <c r="J22" s="107"/>
      <c r="K22" s="107"/>
      <c r="L22" s="107"/>
      <c r="M22" s="107"/>
      <c r="N22" s="107"/>
      <c r="O22" s="107"/>
      <c r="P22" s="107"/>
      <c r="Q22" s="107"/>
      <c r="S22" s="107"/>
    </row>
    <row r="23" spans="1:19">
      <c r="A23" s="135"/>
      <c r="B23" s="136"/>
      <c r="C23" s="136"/>
      <c r="D23" s="136"/>
      <c r="E23" s="107"/>
      <c r="F23" s="107"/>
      <c r="G23" s="107"/>
      <c r="H23" s="107"/>
      <c r="I23" s="107"/>
      <c r="J23" s="107"/>
      <c r="K23" s="107"/>
      <c r="L23" s="107"/>
      <c r="M23" s="107"/>
      <c r="N23" s="107"/>
      <c r="O23" s="107"/>
      <c r="P23" s="107"/>
      <c r="Q23" s="107"/>
      <c r="S23" s="107"/>
    </row>
    <row r="24" ht="14.25" spans="1:19">
      <c r="A24" s="32" t="s">
        <v>651</v>
      </c>
      <c r="B24" s="136"/>
      <c r="C24" s="136"/>
      <c r="D24" s="136"/>
      <c r="E24" s="107"/>
      <c r="F24" s="107"/>
      <c r="G24" s="175"/>
      <c r="H24" s="107"/>
      <c r="I24" s="107"/>
      <c r="J24" s="107"/>
      <c r="K24" s="107"/>
      <c r="L24" s="107"/>
      <c r="M24" s="107"/>
      <c r="N24" s="107"/>
      <c r="O24" s="107"/>
      <c r="P24" s="107"/>
      <c r="Q24" s="107"/>
      <c r="S24" s="107"/>
    </row>
    <row r="25" spans="1:19">
      <c r="A25" s="137" t="s">
        <v>638</v>
      </c>
      <c r="B25" s="138" t="s">
        <v>643</v>
      </c>
      <c r="C25" s="139"/>
      <c r="D25" s="139"/>
      <c r="E25" s="176"/>
      <c r="F25" s="138" t="s">
        <v>644</v>
      </c>
      <c r="G25" s="139"/>
      <c r="H25" s="139"/>
      <c r="I25" s="176"/>
      <c r="J25" s="138" t="s">
        <v>645</v>
      </c>
      <c r="K25" s="139"/>
      <c r="L25" s="139"/>
      <c r="M25" s="176"/>
      <c r="N25" s="107"/>
      <c r="O25" s="107"/>
      <c r="P25" s="107"/>
      <c r="Q25" s="107"/>
      <c r="S25" s="107"/>
    </row>
    <row r="26" ht="14.25" spans="1:17">
      <c r="A26" s="140"/>
      <c r="B26" s="141" t="s">
        <v>124</v>
      </c>
      <c r="C26" s="113" t="s">
        <v>127</v>
      </c>
      <c r="D26" s="113" t="s">
        <v>128</v>
      </c>
      <c r="E26" s="167" t="s">
        <v>123</v>
      </c>
      <c r="F26" s="141" t="s">
        <v>124</v>
      </c>
      <c r="G26" s="113" t="s">
        <v>127</v>
      </c>
      <c r="H26" s="113" t="s">
        <v>128</v>
      </c>
      <c r="I26" s="167" t="s">
        <v>123</v>
      </c>
      <c r="J26" s="141" t="s">
        <v>124</v>
      </c>
      <c r="K26" s="113" t="s">
        <v>127</v>
      </c>
      <c r="L26" s="113" t="s">
        <v>128</v>
      </c>
      <c r="M26" s="167" t="s">
        <v>123</v>
      </c>
      <c r="N26" s="107"/>
      <c r="O26" s="107"/>
      <c r="P26" s="107"/>
      <c r="Q26" s="107"/>
    </row>
    <row r="27" spans="1:17">
      <c r="A27" s="142" t="s">
        <v>135</v>
      </c>
      <c r="B27" s="143"/>
      <c r="C27" s="143"/>
      <c r="D27" s="143"/>
      <c r="E27" s="143"/>
      <c r="F27" s="143"/>
      <c r="G27" s="143"/>
      <c r="H27" s="143"/>
      <c r="I27" s="143"/>
      <c r="J27" s="143"/>
      <c r="K27" s="143"/>
      <c r="L27" s="143"/>
      <c r="M27" s="168"/>
      <c r="N27" s="107"/>
      <c r="O27" s="107"/>
      <c r="P27" s="107"/>
      <c r="Q27" s="107"/>
    </row>
    <row r="28" spans="1:17">
      <c r="A28" s="144" t="s">
        <v>136</v>
      </c>
      <c r="B28" s="145"/>
      <c r="C28" s="145"/>
      <c r="D28" s="145"/>
      <c r="E28" s="145"/>
      <c r="F28" s="145"/>
      <c r="G28" s="145"/>
      <c r="H28" s="145"/>
      <c r="I28" s="187"/>
      <c r="J28" s="187"/>
      <c r="K28" s="187"/>
      <c r="L28" s="187"/>
      <c r="M28" s="194"/>
      <c r="N28" s="107"/>
      <c r="O28" s="107"/>
      <c r="P28" s="107"/>
      <c r="Q28" s="107"/>
    </row>
    <row r="29" spans="1:17">
      <c r="A29" s="144" t="s">
        <v>137</v>
      </c>
      <c r="B29" s="145"/>
      <c r="C29" s="145"/>
      <c r="D29" s="145"/>
      <c r="E29" s="145"/>
      <c r="F29" s="145"/>
      <c r="G29" s="145"/>
      <c r="H29" s="145"/>
      <c r="I29" s="187"/>
      <c r="J29" s="187"/>
      <c r="K29" s="187"/>
      <c r="L29" s="187"/>
      <c r="M29" s="194"/>
      <c r="N29" s="107"/>
      <c r="O29" s="107"/>
      <c r="P29" s="107"/>
      <c r="Q29" s="107"/>
    </row>
    <row r="30" spans="1:17">
      <c r="A30" s="126" t="s">
        <v>138</v>
      </c>
      <c r="B30" s="120"/>
      <c r="C30" s="120"/>
      <c r="D30" s="120"/>
      <c r="E30" s="120"/>
      <c r="F30" s="120"/>
      <c r="G30" s="120"/>
      <c r="H30" s="120"/>
      <c r="I30" s="187"/>
      <c r="J30" s="187"/>
      <c r="K30" s="187"/>
      <c r="L30" s="187"/>
      <c r="M30" s="194"/>
      <c r="N30" s="107"/>
      <c r="O30" s="107"/>
      <c r="P30" s="107"/>
      <c r="Q30" s="107"/>
    </row>
    <row r="31" spans="1:17">
      <c r="A31" s="146" t="s">
        <v>139</v>
      </c>
      <c r="B31" s="124"/>
      <c r="C31" s="124"/>
      <c r="D31" s="124"/>
      <c r="E31" s="124"/>
      <c r="F31" s="124"/>
      <c r="G31" s="124"/>
      <c r="H31" s="124"/>
      <c r="I31" s="187"/>
      <c r="J31" s="187"/>
      <c r="K31" s="187"/>
      <c r="L31" s="187"/>
      <c r="M31" s="194"/>
      <c r="N31" s="107"/>
      <c r="O31" s="107"/>
      <c r="P31" s="107"/>
      <c r="Q31" s="107"/>
    </row>
    <row r="32" spans="1:17">
      <c r="A32" s="146" t="s">
        <v>159</v>
      </c>
      <c r="B32" s="124"/>
      <c r="C32" s="124"/>
      <c r="D32" s="124"/>
      <c r="E32" s="124"/>
      <c r="F32" s="124"/>
      <c r="G32" s="124"/>
      <c r="H32" s="124"/>
      <c r="I32" s="187"/>
      <c r="J32" s="187"/>
      <c r="K32" s="187"/>
      <c r="L32" s="187"/>
      <c r="M32" s="194"/>
      <c r="N32" s="107"/>
      <c r="O32" s="107"/>
      <c r="P32" s="107"/>
      <c r="Q32" s="107"/>
    </row>
    <row r="33" spans="1:17">
      <c r="A33" s="126" t="s">
        <v>166</v>
      </c>
      <c r="B33" s="120"/>
      <c r="C33" s="120"/>
      <c r="D33" s="120"/>
      <c r="E33" s="120"/>
      <c r="F33" s="120"/>
      <c r="G33" s="120"/>
      <c r="H33" s="120"/>
      <c r="I33" s="187"/>
      <c r="J33" s="187"/>
      <c r="K33" s="187"/>
      <c r="L33" s="187"/>
      <c r="M33" s="194"/>
      <c r="N33" s="107"/>
      <c r="O33" s="107"/>
      <c r="P33" s="107"/>
      <c r="Q33" s="107"/>
    </row>
    <row r="34" spans="1:17">
      <c r="A34" s="146" t="s">
        <v>646</v>
      </c>
      <c r="B34" s="124"/>
      <c r="C34" s="124"/>
      <c r="D34" s="124"/>
      <c r="E34" s="124"/>
      <c r="F34" s="124"/>
      <c r="G34" s="124"/>
      <c r="H34" s="124"/>
      <c r="I34" s="187"/>
      <c r="J34" s="187"/>
      <c r="K34" s="187"/>
      <c r="L34" s="187"/>
      <c r="M34" s="194"/>
      <c r="N34" s="107"/>
      <c r="O34" s="107"/>
      <c r="P34" s="107"/>
      <c r="Q34" s="107"/>
    </row>
    <row r="35" spans="1:17">
      <c r="A35" s="146" t="s">
        <v>647</v>
      </c>
      <c r="B35" s="124"/>
      <c r="C35" s="124"/>
      <c r="D35" s="124"/>
      <c r="E35" s="124"/>
      <c r="F35" s="124"/>
      <c r="G35" s="124"/>
      <c r="H35" s="124"/>
      <c r="I35" s="187"/>
      <c r="J35" s="187"/>
      <c r="K35" s="187"/>
      <c r="L35" s="187"/>
      <c r="M35" s="194"/>
      <c r="N35" s="107"/>
      <c r="O35" s="107"/>
      <c r="P35" s="107"/>
      <c r="Q35" s="107"/>
    </row>
    <row r="36" spans="1:17">
      <c r="A36" s="146" t="s">
        <v>648</v>
      </c>
      <c r="B36" s="124"/>
      <c r="C36" s="124"/>
      <c r="D36" s="124"/>
      <c r="E36" s="124"/>
      <c r="F36" s="124"/>
      <c r="G36" s="124"/>
      <c r="H36" s="124"/>
      <c r="I36" s="187"/>
      <c r="J36" s="187"/>
      <c r="K36" s="187"/>
      <c r="L36" s="187"/>
      <c r="M36" s="194"/>
      <c r="N36" s="107"/>
      <c r="O36" s="107"/>
      <c r="P36" s="107"/>
      <c r="Q36" s="107"/>
    </row>
    <row r="37" spans="1:17">
      <c r="A37" s="146" t="s">
        <v>649</v>
      </c>
      <c r="B37" s="124"/>
      <c r="C37" s="124"/>
      <c r="D37" s="124"/>
      <c r="E37" s="124"/>
      <c r="F37" s="124"/>
      <c r="G37" s="124"/>
      <c r="H37" s="124"/>
      <c r="I37" s="187"/>
      <c r="J37" s="187"/>
      <c r="K37" s="187"/>
      <c r="L37" s="187"/>
      <c r="M37" s="194"/>
      <c r="N37" s="107"/>
      <c r="O37" s="107"/>
      <c r="P37" s="107"/>
      <c r="Q37" s="107"/>
    </row>
    <row r="38" spans="1:17">
      <c r="A38" s="126" t="s">
        <v>199</v>
      </c>
      <c r="B38" s="120"/>
      <c r="C38" s="120"/>
      <c r="D38" s="120"/>
      <c r="E38" s="120"/>
      <c r="F38" s="120"/>
      <c r="G38" s="120"/>
      <c r="H38" s="120"/>
      <c r="I38" s="187"/>
      <c r="J38" s="187"/>
      <c r="K38" s="187"/>
      <c r="L38" s="187"/>
      <c r="M38" s="194"/>
      <c r="N38" s="107"/>
      <c r="O38" s="107"/>
      <c r="P38" s="107"/>
      <c r="Q38" s="107"/>
    </row>
    <row r="39" spans="1:17">
      <c r="A39" s="147" t="s">
        <v>218</v>
      </c>
      <c r="B39" s="120"/>
      <c r="C39" s="120"/>
      <c r="D39" s="120"/>
      <c r="E39" s="120"/>
      <c r="F39" s="120"/>
      <c r="G39" s="120"/>
      <c r="H39" s="120"/>
      <c r="I39" s="187"/>
      <c r="J39" s="187"/>
      <c r="K39" s="187"/>
      <c r="L39" s="187"/>
      <c r="M39" s="194"/>
      <c r="N39" s="107"/>
      <c r="O39" s="107"/>
      <c r="P39" s="107"/>
      <c r="Q39" s="107"/>
    </row>
    <row r="40" spans="1:17">
      <c r="A40" s="126" t="s">
        <v>222</v>
      </c>
      <c r="B40" s="120"/>
      <c r="C40" s="120"/>
      <c r="D40" s="120"/>
      <c r="E40" s="120"/>
      <c r="F40" s="120"/>
      <c r="G40" s="120"/>
      <c r="H40" s="120"/>
      <c r="I40" s="187"/>
      <c r="J40" s="187"/>
      <c r="K40" s="187"/>
      <c r="L40" s="187"/>
      <c r="M40" s="194"/>
      <c r="N40" s="107"/>
      <c r="O40" s="107"/>
      <c r="P40" s="107"/>
      <c r="Q40" s="107"/>
    </row>
    <row r="41" spans="1:17">
      <c r="A41" s="148" t="s">
        <v>224</v>
      </c>
      <c r="B41" s="120"/>
      <c r="C41" s="120"/>
      <c r="D41" s="120"/>
      <c r="E41" s="120"/>
      <c r="F41" s="120"/>
      <c r="G41" s="120"/>
      <c r="H41" s="120"/>
      <c r="I41" s="187"/>
      <c r="J41" s="187"/>
      <c r="K41" s="187"/>
      <c r="L41" s="188"/>
      <c r="M41" s="194"/>
      <c r="N41" s="107"/>
      <c r="O41" s="107"/>
      <c r="P41" s="107"/>
      <c r="Q41" s="107"/>
    </row>
    <row r="42" spans="1:17">
      <c r="A42" s="148" t="s">
        <v>225</v>
      </c>
      <c r="B42" s="149"/>
      <c r="C42" s="149"/>
      <c r="D42" s="149"/>
      <c r="E42" s="149"/>
      <c r="F42" s="149"/>
      <c r="G42" s="149"/>
      <c r="H42" s="149"/>
      <c r="I42" s="189"/>
      <c r="J42" s="189"/>
      <c r="K42" s="189"/>
      <c r="L42" s="189"/>
      <c r="M42" s="194"/>
      <c r="N42" s="107"/>
      <c r="O42" s="107"/>
      <c r="P42" s="107"/>
      <c r="Q42" s="107"/>
    </row>
    <row r="43" spans="1:17">
      <c r="A43" s="150" t="s">
        <v>227</v>
      </c>
      <c r="B43" s="129">
        <f>B27+B30+B33+B38+B39-B40+B41+B42</f>
        <v>0</v>
      </c>
      <c r="C43" s="129">
        <f>C27+C30+C33+C38+C39-C40+C41+C42</f>
        <v>0</v>
      </c>
      <c r="D43" s="129">
        <f>D27+D30+D33+D38+D39-D40+D41+D42</f>
        <v>0</v>
      </c>
      <c r="E43" s="129">
        <f>E27+E30+E33+E38+E39-E40+E41+E42</f>
        <v>0</v>
      </c>
      <c r="F43" s="129">
        <f t="shared" ref="F43:M43" si="0">F27+F30+F33+F38+F39-F40+F41+F42</f>
        <v>0</v>
      </c>
      <c r="G43" s="129">
        <f t="shared" si="0"/>
        <v>0</v>
      </c>
      <c r="H43" s="129">
        <f t="shared" si="0"/>
        <v>0</v>
      </c>
      <c r="I43" s="129">
        <f t="shared" si="0"/>
        <v>0</v>
      </c>
      <c r="J43" s="129">
        <f t="shared" si="0"/>
        <v>0</v>
      </c>
      <c r="K43" s="129">
        <f t="shared" si="0"/>
        <v>0</v>
      </c>
      <c r="L43" s="129">
        <f t="shared" si="0"/>
        <v>0</v>
      </c>
      <c r="M43" s="129">
        <f t="shared" si="0"/>
        <v>0</v>
      </c>
      <c r="N43" s="107"/>
      <c r="O43" s="107"/>
      <c r="P43" s="107"/>
      <c r="Q43" s="107"/>
    </row>
    <row r="44" ht="14.25" spans="1:17">
      <c r="A44" s="151" t="s">
        <v>652</v>
      </c>
      <c r="B44" s="152"/>
      <c r="C44" s="152"/>
      <c r="D44" s="152"/>
      <c r="E44" s="152"/>
      <c r="F44" s="152"/>
      <c r="G44" s="152"/>
      <c r="H44" s="177"/>
      <c r="I44" s="177"/>
      <c r="J44" s="177"/>
      <c r="K44" s="177"/>
      <c r="L44" s="177"/>
      <c r="M44" s="177"/>
      <c r="N44" s="107"/>
      <c r="O44" s="107"/>
      <c r="P44" s="107"/>
      <c r="Q44" s="107"/>
    </row>
    <row r="45" spans="1:19">
      <c r="A45" s="153"/>
      <c r="B45" s="107"/>
      <c r="C45" s="107"/>
      <c r="D45" s="107"/>
      <c r="E45" s="178"/>
      <c r="F45" s="107"/>
      <c r="G45" s="178"/>
      <c r="H45" s="107"/>
      <c r="I45" s="107"/>
      <c r="J45" s="107"/>
      <c r="K45" s="107"/>
      <c r="L45" s="178"/>
      <c r="M45" s="107"/>
      <c r="N45" s="107"/>
      <c r="O45" s="107"/>
      <c r="P45" s="107"/>
      <c r="Q45" s="107"/>
      <c r="S45" s="107"/>
    </row>
    <row r="46" spans="1:19">
      <c r="A46" s="153"/>
      <c r="B46" s="107"/>
      <c r="C46" s="107"/>
      <c r="D46" s="107"/>
      <c r="E46" s="178"/>
      <c r="F46" s="107"/>
      <c r="G46" s="178"/>
      <c r="H46" s="107"/>
      <c r="I46" s="107"/>
      <c r="J46" s="107"/>
      <c r="K46" s="107"/>
      <c r="L46" s="178"/>
      <c r="M46" s="107"/>
      <c r="N46" s="107"/>
      <c r="O46" s="107"/>
      <c r="P46" s="107"/>
      <c r="Q46" s="107"/>
      <c r="S46" s="107"/>
    </row>
    <row r="47" spans="1:19">
      <c r="A47" s="32" t="s">
        <v>653</v>
      </c>
      <c r="B47" s="107"/>
      <c r="C47" s="107"/>
      <c r="D47" s="107"/>
      <c r="E47" s="107"/>
      <c r="F47" s="107"/>
      <c r="G47" s="107"/>
      <c r="H47" s="107"/>
      <c r="I47" s="107"/>
      <c r="J47" s="107"/>
      <c r="K47" s="107"/>
      <c r="L47" s="107"/>
      <c r="M47" s="107"/>
      <c r="N47" s="107"/>
      <c r="O47" s="107"/>
      <c r="P47" s="107"/>
      <c r="Q47" s="107"/>
      <c r="S47" s="107"/>
    </row>
    <row r="48" ht="14.25" spans="1:19">
      <c r="A48" s="32" t="s">
        <v>654</v>
      </c>
      <c r="B48" s="107"/>
      <c r="C48" s="107"/>
      <c r="D48" s="107"/>
      <c r="E48" s="107"/>
      <c r="F48" s="107"/>
      <c r="G48" s="107"/>
      <c r="H48" s="107"/>
      <c r="I48" s="107"/>
      <c r="J48" s="107"/>
      <c r="K48" s="107"/>
      <c r="L48" s="107"/>
      <c r="M48" s="107"/>
      <c r="N48" s="107"/>
      <c r="O48" s="107"/>
      <c r="P48" s="107"/>
      <c r="Q48" s="107"/>
      <c r="S48" s="107"/>
    </row>
    <row r="49" spans="1:25">
      <c r="A49" s="154" t="s">
        <v>427</v>
      </c>
      <c r="B49" s="138" t="s">
        <v>643</v>
      </c>
      <c r="C49" s="139"/>
      <c r="D49" s="139"/>
      <c r="E49" s="139"/>
      <c r="F49" s="139"/>
      <c r="G49" s="139"/>
      <c r="H49" s="176"/>
      <c r="I49" s="138" t="s">
        <v>644</v>
      </c>
      <c r="J49" s="139"/>
      <c r="K49" s="139"/>
      <c r="L49" s="139"/>
      <c r="M49" s="139"/>
      <c r="N49" s="139"/>
      <c r="O49" s="176"/>
      <c r="P49" s="138" t="s">
        <v>645</v>
      </c>
      <c r="Q49" s="139"/>
      <c r="R49" s="139"/>
      <c r="S49" s="139"/>
      <c r="T49" s="139"/>
      <c r="U49" s="139"/>
      <c r="V49" s="176"/>
      <c r="Y49" s="135"/>
    </row>
    <row r="50" ht="36.75" spans="1:25">
      <c r="A50" s="155"/>
      <c r="B50" s="156" t="s">
        <v>655</v>
      </c>
      <c r="C50" s="156" t="s">
        <v>656</v>
      </c>
      <c r="D50" s="157" t="s">
        <v>657</v>
      </c>
      <c r="E50" s="179" t="s">
        <v>658</v>
      </c>
      <c r="F50" s="157" t="s">
        <v>659</v>
      </c>
      <c r="G50" s="157" t="s">
        <v>660</v>
      </c>
      <c r="H50" s="180" t="s">
        <v>661</v>
      </c>
      <c r="I50" s="190" t="s">
        <v>655</v>
      </c>
      <c r="J50" s="156" t="s">
        <v>656</v>
      </c>
      <c r="K50" s="191" t="s">
        <v>657</v>
      </c>
      <c r="L50" s="157" t="s">
        <v>658</v>
      </c>
      <c r="M50" s="157" t="s">
        <v>659</v>
      </c>
      <c r="N50" s="157" t="s">
        <v>660</v>
      </c>
      <c r="O50" s="180" t="s">
        <v>661</v>
      </c>
      <c r="P50" s="190" t="s">
        <v>655</v>
      </c>
      <c r="Q50" s="156" t="s">
        <v>656</v>
      </c>
      <c r="R50" s="191" t="s">
        <v>657</v>
      </c>
      <c r="S50" s="179" t="s">
        <v>658</v>
      </c>
      <c r="T50" s="157" t="s">
        <v>659</v>
      </c>
      <c r="U50" s="157" t="s">
        <v>660</v>
      </c>
      <c r="V50" s="180" t="s">
        <v>661</v>
      </c>
      <c r="W50" s="135"/>
      <c r="X50" s="135"/>
      <c r="Y50" s="135"/>
    </row>
    <row r="51" spans="1:25">
      <c r="A51" s="158" t="s">
        <v>124</v>
      </c>
      <c r="B51" s="119" t="e">
        <f>C51/C$66</f>
        <v>#DIV/0!</v>
      </c>
      <c r="C51" s="159"/>
      <c r="D51" s="160"/>
      <c r="E51" s="181"/>
      <c r="F51" s="160"/>
      <c r="G51" s="160"/>
      <c r="H51" s="182" t="e">
        <f>D51-F51*E51/C51</f>
        <v>#DIV/0!</v>
      </c>
      <c r="I51" s="119" t="e">
        <f>J51/J$66</f>
        <v>#DIV/0!</v>
      </c>
      <c r="J51" s="159"/>
      <c r="K51" s="192"/>
      <c r="L51" s="181"/>
      <c r="M51" s="160"/>
      <c r="N51" s="160"/>
      <c r="O51" s="182" t="e">
        <f>K51-M51*L51/J51</f>
        <v>#DIV/0!</v>
      </c>
      <c r="P51" s="119" t="e">
        <f>Q51/Q$66</f>
        <v>#DIV/0!</v>
      </c>
      <c r="Q51" s="159"/>
      <c r="R51" s="192"/>
      <c r="S51" s="181"/>
      <c r="T51" s="160"/>
      <c r="U51" s="160"/>
      <c r="V51" s="182" t="e">
        <f>R51-T51*S51/Q51</f>
        <v>#DIV/0!</v>
      </c>
      <c r="W51" s="135"/>
      <c r="X51" s="135"/>
      <c r="Y51" s="135"/>
    </row>
    <row r="52" ht="15.75" customHeight="1" spans="1:25">
      <c r="A52" s="161" t="s">
        <v>662</v>
      </c>
      <c r="B52" s="119" t="e">
        <f>C52/C51</f>
        <v>#DIV/0!</v>
      </c>
      <c r="C52" s="162"/>
      <c r="D52" s="163"/>
      <c r="E52" s="181"/>
      <c r="F52" s="160"/>
      <c r="G52" s="160"/>
      <c r="H52" s="183" t="s">
        <v>64</v>
      </c>
      <c r="I52" s="119" t="e">
        <f>J52/J51</f>
        <v>#DIV/0!</v>
      </c>
      <c r="J52" s="162"/>
      <c r="K52" s="193"/>
      <c r="L52" s="181"/>
      <c r="M52" s="160"/>
      <c r="N52" s="160"/>
      <c r="O52" s="183" t="s">
        <v>64</v>
      </c>
      <c r="P52" s="119" t="e">
        <f>Q52/Q51</f>
        <v>#DIV/0!</v>
      </c>
      <c r="Q52" s="162"/>
      <c r="R52" s="193"/>
      <c r="S52" s="181"/>
      <c r="T52" s="160"/>
      <c r="U52" s="160"/>
      <c r="V52" s="183" t="s">
        <v>64</v>
      </c>
      <c r="W52" s="135"/>
      <c r="X52" s="135"/>
      <c r="Y52" s="135"/>
    </row>
    <row r="53" spans="1:25">
      <c r="A53" s="161" t="s">
        <v>663</v>
      </c>
      <c r="B53" s="119" t="e">
        <f>C53/C51</f>
        <v>#DIV/0!</v>
      </c>
      <c r="C53" s="162"/>
      <c r="D53" s="163"/>
      <c r="E53" s="181"/>
      <c r="F53" s="160"/>
      <c r="G53" s="160"/>
      <c r="H53" s="183" t="s">
        <v>64</v>
      </c>
      <c r="I53" s="119" t="e">
        <f>J53/J51</f>
        <v>#DIV/0!</v>
      </c>
      <c r="J53" s="162"/>
      <c r="K53" s="193"/>
      <c r="L53" s="181"/>
      <c r="M53" s="160"/>
      <c r="N53" s="160"/>
      <c r="O53" s="183" t="s">
        <v>64</v>
      </c>
      <c r="P53" s="119" t="e">
        <f>Q53/Q51</f>
        <v>#DIV/0!</v>
      </c>
      <c r="Q53" s="162"/>
      <c r="R53" s="193"/>
      <c r="S53" s="181"/>
      <c r="T53" s="160"/>
      <c r="U53" s="160"/>
      <c r="V53" s="183" t="s">
        <v>64</v>
      </c>
      <c r="W53" s="135"/>
      <c r="X53" s="135"/>
      <c r="Y53" s="135"/>
    </row>
    <row r="54" spans="1:25">
      <c r="A54" s="164" t="s">
        <v>125</v>
      </c>
      <c r="B54" s="119" t="e">
        <f>C54/C$66</f>
        <v>#DIV/0!</v>
      </c>
      <c r="C54" s="162"/>
      <c r="D54" s="163"/>
      <c r="E54" s="184"/>
      <c r="F54" s="185" t="s">
        <v>664</v>
      </c>
      <c r="G54" s="185" t="s">
        <v>664</v>
      </c>
      <c r="H54" s="183" t="s">
        <v>64</v>
      </c>
      <c r="I54" s="119" t="e">
        <f>J54/J$66</f>
        <v>#DIV/0!</v>
      </c>
      <c r="J54" s="162"/>
      <c r="K54" s="193"/>
      <c r="L54" s="184"/>
      <c r="M54" s="185" t="s">
        <v>664</v>
      </c>
      <c r="N54" s="185" t="s">
        <v>664</v>
      </c>
      <c r="O54" s="183" t="s">
        <v>64</v>
      </c>
      <c r="P54" s="119" t="e">
        <f>Q54/Q$66</f>
        <v>#DIV/0!</v>
      </c>
      <c r="Q54" s="162"/>
      <c r="R54" s="193"/>
      <c r="S54" s="184"/>
      <c r="T54" s="185" t="s">
        <v>664</v>
      </c>
      <c r="U54" s="185" t="s">
        <v>664</v>
      </c>
      <c r="V54" s="183" t="s">
        <v>64</v>
      </c>
      <c r="W54" s="135"/>
      <c r="X54" s="135"/>
      <c r="Y54" s="135"/>
    </row>
    <row r="55" ht="15.75" customHeight="1" spans="1:25">
      <c r="A55" s="161" t="s">
        <v>662</v>
      </c>
      <c r="B55" s="119" t="e">
        <f>C55/C54</f>
        <v>#DIV/0!</v>
      </c>
      <c r="C55" s="162"/>
      <c r="D55" s="163"/>
      <c r="E55" s="184"/>
      <c r="F55" s="185" t="s">
        <v>664</v>
      </c>
      <c r="G55" s="185" t="s">
        <v>664</v>
      </c>
      <c r="H55" s="183" t="s">
        <v>64</v>
      </c>
      <c r="I55" s="119" t="e">
        <f>J55/J54</f>
        <v>#DIV/0!</v>
      </c>
      <c r="J55" s="162"/>
      <c r="K55" s="193"/>
      <c r="L55" s="184"/>
      <c r="M55" s="185" t="s">
        <v>664</v>
      </c>
      <c r="N55" s="185" t="s">
        <v>664</v>
      </c>
      <c r="O55" s="183" t="s">
        <v>64</v>
      </c>
      <c r="P55" s="119" t="e">
        <f>Q55/Q54</f>
        <v>#DIV/0!</v>
      </c>
      <c r="Q55" s="162"/>
      <c r="R55" s="193"/>
      <c r="S55" s="184"/>
      <c r="T55" s="185" t="s">
        <v>664</v>
      </c>
      <c r="U55" s="185" t="s">
        <v>664</v>
      </c>
      <c r="V55" s="183" t="s">
        <v>64</v>
      </c>
      <c r="W55" s="135"/>
      <c r="X55" s="135"/>
      <c r="Y55" s="135"/>
    </row>
    <row r="56" spans="1:25">
      <c r="A56" s="161" t="s">
        <v>663</v>
      </c>
      <c r="B56" s="119" t="e">
        <f>C56/C54</f>
        <v>#DIV/0!</v>
      </c>
      <c r="C56" s="162"/>
      <c r="D56" s="163"/>
      <c r="E56" s="184"/>
      <c r="F56" s="185" t="s">
        <v>664</v>
      </c>
      <c r="G56" s="185" t="s">
        <v>664</v>
      </c>
      <c r="H56" s="183" t="s">
        <v>64</v>
      </c>
      <c r="I56" s="119" t="e">
        <f>J56/J54</f>
        <v>#DIV/0!</v>
      </c>
      <c r="J56" s="162"/>
      <c r="K56" s="193"/>
      <c r="L56" s="184"/>
      <c r="M56" s="185" t="s">
        <v>664</v>
      </c>
      <c r="N56" s="185" t="s">
        <v>664</v>
      </c>
      <c r="O56" s="183" t="s">
        <v>64</v>
      </c>
      <c r="P56" s="119" t="e">
        <f>Q56/Q54</f>
        <v>#DIV/0!</v>
      </c>
      <c r="Q56" s="162"/>
      <c r="R56" s="193"/>
      <c r="S56" s="184"/>
      <c r="T56" s="185" t="s">
        <v>664</v>
      </c>
      <c r="U56" s="185" t="s">
        <v>664</v>
      </c>
      <c r="V56" s="183" t="s">
        <v>64</v>
      </c>
      <c r="W56" s="135"/>
      <c r="X56" s="135"/>
      <c r="Y56" s="135"/>
    </row>
    <row r="57" spans="1:25">
      <c r="A57" s="164" t="s">
        <v>665</v>
      </c>
      <c r="B57" s="119" t="e">
        <f>C57/C$66</f>
        <v>#DIV/0!</v>
      </c>
      <c r="C57" s="162"/>
      <c r="D57" s="163"/>
      <c r="E57" s="181"/>
      <c r="F57" s="160"/>
      <c r="G57" s="160"/>
      <c r="H57" s="182" t="e">
        <f>D57-F57*E57/C57</f>
        <v>#DIV/0!</v>
      </c>
      <c r="I57" s="119" t="e">
        <f>J57/J$66</f>
        <v>#DIV/0!</v>
      </c>
      <c r="J57" s="162"/>
      <c r="K57" s="193"/>
      <c r="L57" s="181"/>
      <c r="M57" s="160"/>
      <c r="N57" s="160"/>
      <c r="O57" s="182" t="e">
        <f>K57-M57*L57/J57</f>
        <v>#DIV/0!</v>
      </c>
      <c r="P57" s="119" t="e">
        <f>Q57/Q$66</f>
        <v>#DIV/0!</v>
      </c>
      <c r="Q57" s="162"/>
      <c r="R57" s="193"/>
      <c r="S57" s="181"/>
      <c r="T57" s="160"/>
      <c r="U57" s="160"/>
      <c r="V57" s="182" t="e">
        <f>R57-T57*S57/Q57</f>
        <v>#DIV/0!</v>
      </c>
      <c r="W57" s="135"/>
      <c r="X57" s="135"/>
      <c r="Y57" s="135"/>
    </row>
    <row r="58" spans="1:25">
      <c r="A58" s="161" t="s">
        <v>662</v>
      </c>
      <c r="B58" s="119" t="e">
        <f>C58/C57</f>
        <v>#DIV/0!</v>
      </c>
      <c r="C58" s="162"/>
      <c r="D58" s="163"/>
      <c r="E58" s="181"/>
      <c r="F58" s="160"/>
      <c r="G58" s="160"/>
      <c r="H58" s="183" t="s">
        <v>64</v>
      </c>
      <c r="I58" s="119" t="e">
        <f>J58/J57</f>
        <v>#DIV/0!</v>
      </c>
      <c r="J58" s="162"/>
      <c r="K58" s="193"/>
      <c r="L58" s="181"/>
      <c r="M58" s="160"/>
      <c r="N58" s="160"/>
      <c r="O58" s="183" t="s">
        <v>64</v>
      </c>
      <c r="P58" s="119" t="e">
        <f>Q58/Q57</f>
        <v>#DIV/0!</v>
      </c>
      <c r="Q58" s="162"/>
      <c r="R58" s="193"/>
      <c r="S58" s="181"/>
      <c r="T58" s="160"/>
      <c r="U58" s="160"/>
      <c r="V58" s="183" t="s">
        <v>64</v>
      </c>
      <c r="W58" s="135"/>
      <c r="X58" s="135"/>
      <c r="Y58" s="135"/>
    </row>
    <row r="59" spans="1:25">
      <c r="A59" s="161" t="s">
        <v>663</v>
      </c>
      <c r="B59" s="119" t="e">
        <f>C59/C57</f>
        <v>#DIV/0!</v>
      </c>
      <c r="C59" s="162"/>
      <c r="D59" s="163"/>
      <c r="E59" s="181"/>
      <c r="F59" s="160"/>
      <c r="G59" s="160"/>
      <c r="H59" s="183" t="s">
        <v>64</v>
      </c>
      <c r="I59" s="119" t="e">
        <f>J59/J57</f>
        <v>#DIV/0!</v>
      </c>
      <c r="J59" s="162"/>
      <c r="K59" s="193"/>
      <c r="L59" s="181"/>
      <c r="M59" s="160"/>
      <c r="N59" s="160"/>
      <c r="O59" s="183" t="s">
        <v>64</v>
      </c>
      <c r="P59" s="119" t="e">
        <f>Q59/Q57</f>
        <v>#DIV/0!</v>
      </c>
      <c r="Q59" s="162"/>
      <c r="R59" s="193"/>
      <c r="S59" s="181"/>
      <c r="T59" s="160"/>
      <c r="U59" s="160"/>
      <c r="V59" s="183" t="s">
        <v>64</v>
      </c>
      <c r="W59" s="135"/>
      <c r="X59" s="135"/>
      <c r="Y59" s="135"/>
    </row>
    <row r="60" spans="1:25">
      <c r="A60" s="164" t="s">
        <v>127</v>
      </c>
      <c r="B60" s="119" t="e">
        <f>C60/C$66</f>
        <v>#DIV/0!</v>
      </c>
      <c r="C60" s="162"/>
      <c r="D60" s="163"/>
      <c r="E60" s="181"/>
      <c r="F60" s="160"/>
      <c r="G60" s="160"/>
      <c r="H60" s="182" t="e">
        <f>D60-F60*E60/C60</f>
        <v>#DIV/0!</v>
      </c>
      <c r="I60" s="119" t="e">
        <f>J60/J$66</f>
        <v>#DIV/0!</v>
      </c>
      <c r="J60" s="162"/>
      <c r="K60" s="193"/>
      <c r="L60" s="181"/>
      <c r="M60" s="160"/>
      <c r="N60" s="160"/>
      <c r="O60" s="182" t="e">
        <f>K60-M60*L60/J60</f>
        <v>#DIV/0!</v>
      </c>
      <c r="P60" s="119" t="e">
        <f>Q60/Q$66</f>
        <v>#DIV/0!</v>
      </c>
      <c r="Q60" s="162"/>
      <c r="R60" s="193"/>
      <c r="S60" s="181"/>
      <c r="T60" s="160"/>
      <c r="U60" s="160"/>
      <c r="V60" s="182" t="e">
        <f>R60-T60*S60/Q60</f>
        <v>#DIV/0!</v>
      </c>
      <c r="W60" s="135"/>
      <c r="X60" s="135"/>
      <c r="Y60" s="135"/>
    </row>
    <row r="61" ht="15.75" customHeight="1" spans="1:25">
      <c r="A61" s="161" t="s">
        <v>662</v>
      </c>
      <c r="B61" s="119" t="e">
        <f>C61/C60</f>
        <v>#DIV/0!</v>
      </c>
      <c r="C61" s="162"/>
      <c r="D61" s="163"/>
      <c r="E61" s="181"/>
      <c r="F61" s="160"/>
      <c r="G61" s="160"/>
      <c r="H61" s="183" t="s">
        <v>64</v>
      </c>
      <c r="I61" s="119" t="e">
        <f>J61/J60</f>
        <v>#DIV/0!</v>
      </c>
      <c r="J61" s="162"/>
      <c r="K61" s="193"/>
      <c r="L61" s="181"/>
      <c r="M61" s="160"/>
      <c r="N61" s="160"/>
      <c r="O61" s="183" t="s">
        <v>64</v>
      </c>
      <c r="P61" s="119" t="e">
        <f>Q61/Q60</f>
        <v>#DIV/0!</v>
      </c>
      <c r="Q61" s="162"/>
      <c r="R61" s="193"/>
      <c r="S61" s="181"/>
      <c r="T61" s="160"/>
      <c r="U61" s="160"/>
      <c r="V61" s="183" t="s">
        <v>64</v>
      </c>
      <c r="W61" s="135"/>
      <c r="X61" s="135"/>
      <c r="Y61" s="135"/>
    </row>
    <row r="62" spans="1:25">
      <c r="A62" s="161" t="s">
        <v>663</v>
      </c>
      <c r="B62" s="119" t="e">
        <f>C62/C60</f>
        <v>#DIV/0!</v>
      </c>
      <c r="C62" s="162"/>
      <c r="D62" s="163"/>
      <c r="E62" s="181"/>
      <c r="F62" s="160"/>
      <c r="G62" s="160"/>
      <c r="H62" s="183" t="s">
        <v>64</v>
      </c>
      <c r="I62" s="119" t="e">
        <f>J62/J60</f>
        <v>#DIV/0!</v>
      </c>
      <c r="J62" s="162"/>
      <c r="K62" s="193"/>
      <c r="L62" s="181"/>
      <c r="M62" s="160"/>
      <c r="N62" s="160"/>
      <c r="O62" s="183" t="s">
        <v>64</v>
      </c>
      <c r="P62" s="119" t="e">
        <f>Q62/Q60</f>
        <v>#DIV/0!</v>
      </c>
      <c r="Q62" s="162"/>
      <c r="R62" s="193"/>
      <c r="S62" s="181"/>
      <c r="T62" s="160"/>
      <c r="U62" s="160"/>
      <c r="V62" s="183" t="s">
        <v>64</v>
      </c>
      <c r="W62" s="135"/>
      <c r="X62" s="135"/>
      <c r="Y62" s="135"/>
    </row>
    <row r="63" spans="1:25">
      <c r="A63" s="164" t="s">
        <v>128</v>
      </c>
      <c r="B63" s="119" t="e">
        <f>C63/C$66</f>
        <v>#DIV/0!</v>
      </c>
      <c r="C63" s="162"/>
      <c r="D63" s="163"/>
      <c r="E63" s="181"/>
      <c r="F63" s="160"/>
      <c r="G63" s="160"/>
      <c r="H63" s="182" t="e">
        <f>D63-F63*E63/C63</f>
        <v>#DIV/0!</v>
      </c>
      <c r="I63" s="119" t="e">
        <f>J63/J$66</f>
        <v>#DIV/0!</v>
      </c>
      <c r="J63" s="162"/>
      <c r="K63" s="193"/>
      <c r="L63" s="181"/>
      <c r="M63" s="160"/>
      <c r="N63" s="160"/>
      <c r="O63" s="182" t="e">
        <f>K63-M63*L63/J63</f>
        <v>#DIV/0!</v>
      </c>
      <c r="P63" s="119" t="e">
        <f>Q63/Q$66</f>
        <v>#DIV/0!</v>
      </c>
      <c r="Q63" s="162"/>
      <c r="R63" s="193"/>
      <c r="S63" s="181"/>
      <c r="T63" s="160"/>
      <c r="U63" s="160"/>
      <c r="V63" s="182" t="e">
        <f>R63-T63*S63/Q63</f>
        <v>#DIV/0!</v>
      </c>
      <c r="W63" s="135"/>
      <c r="X63" s="135"/>
      <c r="Y63" s="135"/>
    </row>
    <row r="64" ht="15.75" customHeight="1" spans="1:25">
      <c r="A64" s="161" t="s">
        <v>662</v>
      </c>
      <c r="B64" s="119" t="e">
        <f>C64/C63</f>
        <v>#DIV/0!</v>
      </c>
      <c r="C64" s="162"/>
      <c r="D64" s="163"/>
      <c r="E64" s="181"/>
      <c r="F64" s="160"/>
      <c r="G64" s="160"/>
      <c r="H64" s="183" t="s">
        <v>64</v>
      </c>
      <c r="I64" s="119" t="e">
        <f>J64/J63</f>
        <v>#DIV/0!</v>
      </c>
      <c r="J64" s="162"/>
      <c r="K64" s="193"/>
      <c r="L64" s="181"/>
      <c r="M64" s="160"/>
      <c r="N64" s="160"/>
      <c r="O64" s="183" t="s">
        <v>64</v>
      </c>
      <c r="P64" s="119" t="e">
        <f>Q64/Q63</f>
        <v>#DIV/0!</v>
      </c>
      <c r="Q64" s="162"/>
      <c r="R64" s="193"/>
      <c r="S64" s="181"/>
      <c r="T64" s="160"/>
      <c r="U64" s="160"/>
      <c r="V64" s="183" t="s">
        <v>64</v>
      </c>
      <c r="W64" s="135"/>
      <c r="X64" s="135"/>
      <c r="Y64" s="135"/>
    </row>
    <row r="65" spans="1:25">
      <c r="A65" s="161" t="s">
        <v>663</v>
      </c>
      <c r="B65" s="119" t="e">
        <f>C65/C63</f>
        <v>#DIV/0!</v>
      </c>
      <c r="C65" s="162"/>
      <c r="D65" s="163"/>
      <c r="E65" s="181"/>
      <c r="F65" s="160"/>
      <c r="G65" s="160"/>
      <c r="H65" s="183" t="s">
        <v>64</v>
      </c>
      <c r="I65" s="119" t="e">
        <f>J65/J63</f>
        <v>#DIV/0!</v>
      </c>
      <c r="J65" s="162"/>
      <c r="K65" s="193"/>
      <c r="L65" s="181"/>
      <c r="M65" s="160"/>
      <c r="N65" s="160"/>
      <c r="O65" s="183" t="s">
        <v>64</v>
      </c>
      <c r="P65" s="119" t="e">
        <f>Q65/Q63</f>
        <v>#DIV/0!</v>
      </c>
      <c r="Q65" s="162"/>
      <c r="R65" s="193"/>
      <c r="S65" s="181"/>
      <c r="T65" s="160"/>
      <c r="U65" s="160"/>
      <c r="V65" s="183" t="s">
        <v>64</v>
      </c>
      <c r="W65" s="135"/>
      <c r="X65" s="135"/>
      <c r="Y65" s="135"/>
    </row>
    <row r="66" spans="1:25">
      <c r="A66" s="164" t="s">
        <v>123</v>
      </c>
      <c r="B66" s="119" t="e">
        <f>B51+B57+B60+B63</f>
        <v>#DIV/0!</v>
      </c>
      <c r="C66" s="195">
        <f>C51+C57+C60+C63</f>
        <v>0</v>
      </c>
      <c r="D66" s="196" t="e">
        <f>SUM(D51*C51+D57*C57+D60*C60+D63*C63)/C66</f>
        <v>#DIV/0!</v>
      </c>
      <c r="E66" s="195">
        <f>E51+E57+E60+E63</f>
        <v>0</v>
      </c>
      <c r="F66" s="237" t="e">
        <f>SUM(F51*E51+F60*E60+F63*E63)/E66</f>
        <v>#DIV/0!</v>
      </c>
      <c r="G66" s="237" t="e">
        <f>SUM(G51*E51+G60*E60+G63*E63)/E66</f>
        <v>#DIV/0!</v>
      </c>
      <c r="H66" s="182" t="e">
        <f>(D66-F57*E57/C66)-F66*E66/C66</f>
        <v>#DIV/0!</v>
      </c>
      <c r="I66" s="127" t="e">
        <f>I51+I57+I60+I63</f>
        <v>#DIV/0!</v>
      </c>
      <c r="J66" s="195">
        <f t="shared" ref="J66:J68" si="1">J51+J57+J60+J63</f>
        <v>0</v>
      </c>
      <c r="K66" s="196" t="e">
        <f>SUM(K51*J51+K57*J57+K60*J60+K63*J63)/J66</f>
        <v>#DIV/0!</v>
      </c>
      <c r="L66" s="195">
        <f>L51+L57+L60+L63</f>
        <v>0</v>
      </c>
      <c r="M66" s="237" t="e">
        <f>SUM(M51*L51+M60*L60+M63*L63)/L66</f>
        <v>#DIV/0!</v>
      </c>
      <c r="N66" s="237" t="e">
        <f>SUM(N51*L51+N60*L60+N63*L63)/L66</f>
        <v>#DIV/0!</v>
      </c>
      <c r="O66" s="182" t="e">
        <f>(K66-M57*L57/J66)-M66*L66/J66</f>
        <v>#DIV/0!</v>
      </c>
      <c r="P66" s="127" t="e">
        <f>P51+P57+P60+P63</f>
        <v>#DIV/0!</v>
      </c>
      <c r="Q66" s="195">
        <f t="shared" ref="Q66:Q68" si="2">Q51+Q57+Q60+Q63</f>
        <v>0</v>
      </c>
      <c r="R66" s="196" t="e">
        <f>SUM(R51*Q51+R57*Q57+R60*Q60+R63*Q63)/Q66</f>
        <v>#DIV/0!</v>
      </c>
      <c r="S66" s="195">
        <f>S51+S57+S60+S63</f>
        <v>0</v>
      </c>
      <c r="T66" s="237" t="e">
        <f>SUM(T51*S51+T60*S60+T63*S63)/S66</f>
        <v>#DIV/0!</v>
      </c>
      <c r="U66" s="237" t="e">
        <f>SUM(U51*S51+U60*S60+U63*S63)/S66</f>
        <v>#DIV/0!</v>
      </c>
      <c r="V66" s="182" t="e">
        <f>(R66-T57*S57/Q66)-T66*S66/Q66</f>
        <v>#DIV/0!</v>
      </c>
      <c r="W66" s="135"/>
      <c r="X66" s="135"/>
      <c r="Y66" s="135"/>
    </row>
    <row r="67" ht="15.75" customHeight="1" spans="1:25">
      <c r="A67" s="161" t="s">
        <v>662</v>
      </c>
      <c r="B67" s="119" t="e">
        <f>B52*B51+B57*B58+B61*B60+B64*B63</f>
        <v>#DIV/0!</v>
      </c>
      <c r="C67" s="195">
        <f>C52+C58+C61+C64</f>
        <v>0</v>
      </c>
      <c r="D67" s="196" t="e">
        <f>SUM(D52*C52+D58*C58+D61*C61+D64*C64)/C67</f>
        <v>#DIV/0!</v>
      </c>
      <c r="E67" s="195">
        <f t="shared" ref="E67" si="3">E52+E58+E61+E64</f>
        <v>0</v>
      </c>
      <c r="F67" s="237" t="e">
        <f>SUM(F52*E52+F61*E61+F64*E64)/E67</f>
        <v>#DIV/0!</v>
      </c>
      <c r="G67" s="237" t="e">
        <f>SUM(G52*F52+G61*F61+G64*F64)/F67</f>
        <v>#DIV/0!</v>
      </c>
      <c r="H67" s="183" t="s">
        <v>64</v>
      </c>
      <c r="I67" s="127" t="e">
        <f>I52*I51+I57*I58+I61*I60+I64*I63</f>
        <v>#DIV/0!</v>
      </c>
      <c r="J67" s="195">
        <f t="shared" si="1"/>
        <v>0</v>
      </c>
      <c r="K67" s="196" t="e">
        <f>SUM(K52*J52+K58*J58+K61*J61+K64*J64)/J67</f>
        <v>#DIV/0!</v>
      </c>
      <c r="L67" s="195">
        <f t="shared" ref="L67" si="4">L52+L58+L61+L64</f>
        <v>0</v>
      </c>
      <c r="M67" s="237" t="e">
        <f>SUM(M52*L52+M61*L61+M64*L64)/L67</f>
        <v>#DIV/0!</v>
      </c>
      <c r="N67" s="237" t="e">
        <f>SUM(N52*M52+N61*M61+N64*M64)/M67</f>
        <v>#DIV/0!</v>
      </c>
      <c r="O67" s="183" t="s">
        <v>64</v>
      </c>
      <c r="P67" s="127" t="e">
        <f>P52*P51+P57*P58+P61*P60+P64*P63</f>
        <v>#DIV/0!</v>
      </c>
      <c r="Q67" s="195">
        <f t="shared" si="2"/>
        <v>0</v>
      </c>
      <c r="R67" s="196" t="e">
        <f>SUM(R52*Q52+R58*Q58+R61*Q61+R64*Q64)/Q67</f>
        <v>#DIV/0!</v>
      </c>
      <c r="S67" s="195">
        <f t="shared" ref="S67" si="5">S52+S58+S61+S64</f>
        <v>0</v>
      </c>
      <c r="T67" s="237" t="e">
        <f>SUM(T52*S52+T61*S61+T64*S64)/S67</f>
        <v>#DIV/0!</v>
      </c>
      <c r="U67" s="237" t="e">
        <f>SUM(U52*T52+U61*T61+U64*T64)/T67</f>
        <v>#DIV/0!</v>
      </c>
      <c r="V67" s="183" t="s">
        <v>64</v>
      </c>
      <c r="W67" s="135"/>
      <c r="X67" s="135"/>
      <c r="Y67" s="135"/>
    </row>
    <row r="68" ht="14.25" spans="1:25">
      <c r="A68" s="197" t="s">
        <v>663</v>
      </c>
      <c r="B68" s="198" t="e">
        <f>B53*B51+B59*B57+B62*B60+B65*B63</f>
        <v>#DIV/0!</v>
      </c>
      <c r="C68" s="199">
        <f>C53+C59+C62+C65</f>
        <v>0</v>
      </c>
      <c r="D68" s="196" t="e">
        <f>SUM(D53*C53+D59*C59+D62*C62+D65*C65)/C68</f>
        <v>#DIV/0!</v>
      </c>
      <c r="E68" s="199">
        <f t="shared" ref="E68" si="6">E53+E59+E62+E65</f>
        <v>0</v>
      </c>
      <c r="F68" s="237" t="e">
        <f>SUM(F53*E53+F62*E62+F65*E65)/E68</f>
        <v>#DIV/0!</v>
      </c>
      <c r="G68" s="237" t="e">
        <f>SUM(G53*F53+G62*F62+G65*F65)/F68</f>
        <v>#DIV/0!</v>
      </c>
      <c r="H68" s="238" t="s">
        <v>64</v>
      </c>
      <c r="I68" s="266" t="e">
        <f>I53*I51+I59*I57+I62*I60+I65*I63</f>
        <v>#DIV/0!</v>
      </c>
      <c r="J68" s="199">
        <f t="shared" si="1"/>
        <v>0</v>
      </c>
      <c r="K68" s="196" t="e">
        <f>SUM(K53*J53+K59*J59+K62*J62+K65*J65)/J68</f>
        <v>#DIV/0!</v>
      </c>
      <c r="L68" s="199">
        <f t="shared" ref="L68" si="7">L53+L59+L62+L65</f>
        <v>0</v>
      </c>
      <c r="M68" s="237" t="e">
        <f>SUM(M53*L53+M62*L62+M65*L65)/L68</f>
        <v>#DIV/0!</v>
      </c>
      <c r="N68" s="237" t="e">
        <f>SUM(N53*M53+N62*M62+N65*M65)/M68</f>
        <v>#DIV/0!</v>
      </c>
      <c r="O68" s="238" t="s">
        <v>64</v>
      </c>
      <c r="P68" s="266" t="e">
        <f>P53*P51+P59*P57+P62*P60+P65*P63</f>
        <v>#DIV/0!</v>
      </c>
      <c r="Q68" s="199">
        <f t="shared" si="2"/>
        <v>0</v>
      </c>
      <c r="R68" s="196" t="e">
        <f>SUM(R53*Q53+R59*Q59+R62*Q62+R65*Q65)/Q68</f>
        <v>#DIV/0!</v>
      </c>
      <c r="S68" s="199">
        <f t="shared" ref="S68" si="8">S53+S59+S62+S65</f>
        <v>0</v>
      </c>
      <c r="T68" s="237" t="e">
        <f>SUM(T53*S53+T62*S62+T65*S65)/S68</f>
        <v>#DIV/0!</v>
      </c>
      <c r="U68" s="237" t="e">
        <f>SUM(U53*T53+U62*T62+U65*T65)/T68</f>
        <v>#DIV/0!</v>
      </c>
      <c r="V68" s="238" t="s">
        <v>64</v>
      </c>
      <c r="W68" s="135"/>
      <c r="X68" s="135"/>
      <c r="Y68" s="135"/>
    </row>
    <row r="69" spans="1:19">
      <c r="A69" s="200"/>
      <c r="B69" s="201"/>
      <c r="C69" s="202"/>
      <c r="D69" s="202"/>
      <c r="E69" s="202"/>
      <c r="F69" s="239"/>
      <c r="G69" s="240"/>
      <c r="H69" s="241"/>
      <c r="I69" s="241"/>
      <c r="J69" s="241"/>
      <c r="K69" s="239"/>
      <c r="L69" s="240"/>
      <c r="M69" s="241"/>
      <c r="N69" s="241"/>
      <c r="O69" s="241"/>
      <c r="P69" s="239"/>
      <c r="Q69" s="107"/>
      <c r="R69" s="107"/>
      <c r="S69" s="107"/>
    </row>
    <row r="70" spans="1:19">
      <c r="A70" s="153"/>
      <c r="B70" s="107"/>
      <c r="C70" s="107"/>
      <c r="D70" s="107"/>
      <c r="E70" s="107"/>
      <c r="F70" s="107"/>
      <c r="G70" s="107"/>
      <c r="H70" s="107"/>
      <c r="I70" s="107"/>
      <c r="J70" s="107"/>
      <c r="K70" s="107"/>
      <c r="L70" s="107"/>
      <c r="M70" s="107"/>
      <c r="N70" s="107"/>
      <c r="O70" s="107"/>
      <c r="P70" s="107"/>
      <c r="Q70" s="107"/>
      <c r="R70" s="107"/>
      <c r="S70" s="102"/>
    </row>
    <row r="71" ht="24.75" spans="1:19">
      <c r="A71" s="32" t="s">
        <v>666</v>
      </c>
      <c r="B71" s="107"/>
      <c r="C71" s="107"/>
      <c r="D71" s="107"/>
      <c r="E71" s="107"/>
      <c r="F71" s="107"/>
      <c r="G71" s="107"/>
      <c r="H71" s="107"/>
      <c r="I71" s="107"/>
      <c r="J71" s="107"/>
      <c r="K71" s="107"/>
      <c r="L71" s="107"/>
      <c r="M71" s="107"/>
      <c r="N71" s="107"/>
      <c r="O71" s="107"/>
      <c r="P71" s="107"/>
      <c r="Q71" s="292" t="s">
        <v>112</v>
      </c>
      <c r="S71" s="102"/>
    </row>
    <row r="72" ht="14.5" customHeight="1" spans="1:19">
      <c r="A72" s="203" t="s">
        <v>427</v>
      </c>
      <c r="B72" s="204" t="s">
        <v>667</v>
      </c>
      <c r="C72" s="205"/>
      <c r="D72" s="205"/>
      <c r="E72" s="205"/>
      <c r="F72" s="205"/>
      <c r="G72" s="205"/>
      <c r="H72" s="205"/>
      <c r="I72" s="205"/>
      <c r="J72" s="267"/>
      <c r="K72" s="204" t="s">
        <v>668</v>
      </c>
      <c r="L72" s="205"/>
      <c r="M72" s="205"/>
      <c r="N72" s="205"/>
      <c r="O72" s="205"/>
      <c r="P72" s="205"/>
      <c r="Q72" s="205"/>
      <c r="R72" s="205"/>
      <c r="S72" s="267"/>
    </row>
    <row r="73" ht="24.75" spans="1:24">
      <c r="A73" s="206"/>
      <c r="B73" s="207" t="s">
        <v>669</v>
      </c>
      <c r="C73" s="208" t="s">
        <v>670</v>
      </c>
      <c r="D73" s="208" t="s">
        <v>671</v>
      </c>
      <c r="E73" s="208" t="s">
        <v>672</v>
      </c>
      <c r="F73" s="242" t="s">
        <v>673</v>
      </c>
      <c r="G73" s="242" t="s">
        <v>222</v>
      </c>
      <c r="H73" s="243" t="s">
        <v>225</v>
      </c>
      <c r="I73" s="243" t="s">
        <v>224</v>
      </c>
      <c r="J73" s="268" t="s">
        <v>227</v>
      </c>
      <c r="K73" s="269" t="s">
        <v>669</v>
      </c>
      <c r="L73" s="270" t="s">
        <v>670</v>
      </c>
      <c r="M73" s="270" t="s">
        <v>671</v>
      </c>
      <c r="N73" s="270" t="s">
        <v>672</v>
      </c>
      <c r="O73" s="243" t="s">
        <v>673</v>
      </c>
      <c r="P73" s="243" t="s">
        <v>222</v>
      </c>
      <c r="Q73" s="243" t="s">
        <v>225</v>
      </c>
      <c r="R73" s="243" t="s">
        <v>224</v>
      </c>
      <c r="S73" s="268" t="s">
        <v>227</v>
      </c>
      <c r="W73" s="103"/>
      <c r="X73" s="103"/>
    </row>
    <row r="74" spans="1:24">
      <c r="A74" s="209" t="s">
        <v>124</v>
      </c>
      <c r="B74" s="210"/>
      <c r="C74" s="211"/>
      <c r="D74" s="211"/>
      <c r="E74" s="211"/>
      <c r="F74" s="244"/>
      <c r="G74" s="245"/>
      <c r="H74" s="211"/>
      <c r="I74" s="271"/>
      <c r="J74" s="272">
        <f>SUM(B74:F74)-G74+H74+I74</f>
        <v>0</v>
      </c>
      <c r="K74" s="273"/>
      <c r="L74" s="274"/>
      <c r="M74" s="274"/>
      <c r="N74" s="274"/>
      <c r="O74" s="288"/>
      <c r="P74" s="288"/>
      <c r="Q74" s="288"/>
      <c r="R74" s="288"/>
      <c r="S74" s="272">
        <f>SUM(K74:O74)-P74+Q74+R74</f>
        <v>0</v>
      </c>
      <c r="W74" s="103"/>
      <c r="X74" s="103"/>
    </row>
    <row r="75" spans="1:24">
      <c r="A75" s="209" t="s">
        <v>125</v>
      </c>
      <c r="B75" s="212"/>
      <c r="C75" s="213"/>
      <c r="D75" s="213"/>
      <c r="E75" s="213"/>
      <c r="F75" s="246"/>
      <c r="G75" s="247"/>
      <c r="H75" s="213"/>
      <c r="I75" s="275"/>
      <c r="J75" s="272">
        <f t="shared" ref="J75:J79" si="9">SUM(B75:F75)-G75+H75+I75</f>
        <v>0</v>
      </c>
      <c r="K75" s="276"/>
      <c r="L75" s="277"/>
      <c r="M75" s="277"/>
      <c r="N75" s="277"/>
      <c r="O75" s="277"/>
      <c r="P75" s="277"/>
      <c r="Q75" s="289"/>
      <c r="R75" s="289"/>
      <c r="S75" s="272">
        <f t="shared" ref="S75:S79" si="10">SUM(K75:O75)-P75+Q75+R75</f>
        <v>0</v>
      </c>
      <c r="W75" s="103"/>
      <c r="X75" s="103"/>
    </row>
    <row r="76" spans="1:24">
      <c r="A76" s="209" t="s">
        <v>665</v>
      </c>
      <c r="B76" s="212"/>
      <c r="C76" s="213"/>
      <c r="D76" s="213"/>
      <c r="E76" s="213"/>
      <c r="F76" s="246"/>
      <c r="G76" s="247"/>
      <c r="H76" s="213"/>
      <c r="I76" s="275"/>
      <c r="J76" s="272">
        <f t="shared" si="9"/>
        <v>0</v>
      </c>
      <c r="K76" s="276"/>
      <c r="L76" s="277"/>
      <c r="M76" s="277"/>
      <c r="N76" s="277"/>
      <c r="O76" s="277"/>
      <c r="P76" s="277"/>
      <c r="Q76" s="289"/>
      <c r="R76" s="289"/>
      <c r="S76" s="272">
        <f t="shared" si="10"/>
        <v>0</v>
      </c>
      <c r="W76" s="103"/>
      <c r="X76" s="103"/>
    </row>
    <row r="77" spans="1:24">
      <c r="A77" s="209" t="s">
        <v>127</v>
      </c>
      <c r="B77" s="212"/>
      <c r="C77" s="213"/>
      <c r="D77" s="213"/>
      <c r="E77" s="213"/>
      <c r="F77" s="246"/>
      <c r="G77" s="247"/>
      <c r="H77" s="213"/>
      <c r="I77" s="275"/>
      <c r="J77" s="272">
        <f t="shared" si="9"/>
        <v>0</v>
      </c>
      <c r="K77" s="276"/>
      <c r="L77" s="277"/>
      <c r="M77" s="277"/>
      <c r="N77" s="277"/>
      <c r="O77" s="289"/>
      <c r="P77" s="289"/>
      <c r="Q77" s="289"/>
      <c r="R77" s="289"/>
      <c r="S77" s="272">
        <f t="shared" si="10"/>
        <v>0</v>
      </c>
      <c r="W77" s="103"/>
      <c r="X77" s="103"/>
    </row>
    <row r="78" spans="1:24">
      <c r="A78" s="209" t="s">
        <v>128</v>
      </c>
      <c r="B78" s="212"/>
      <c r="C78" s="213"/>
      <c r="D78" s="213"/>
      <c r="E78" s="213"/>
      <c r="F78" s="246"/>
      <c r="G78" s="247"/>
      <c r="H78" s="213"/>
      <c r="I78" s="275"/>
      <c r="J78" s="272">
        <f t="shared" si="9"/>
        <v>0</v>
      </c>
      <c r="K78" s="276"/>
      <c r="L78" s="277"/>
      <c r="M78" s="277"/>
      <c r="N78" s="277"/>
      <c r="O78" s="289"/>
      <c r="P78" s="289"/>
      <c r="Q78" s="289"/>
      <c r="R78" s="289"/>
      <c r="S78" s="272">
        <f t="shared" si="10"/>
        <v>0</v>
      </c>
      <c r="W78" s="103"/>
      <c r="X78" s="103"/>
    </row>
    <row r="79" ht="14.25" spans="1:24">
      <c r="A79" s="214" t="s">
        <v>123</v>
      </c>
      <c r="B79" s="215"/>
      <c r="C79" s="216"/>
      <c r="D79" s="216"/>
      <c r="E79" s="216"/>
      <c r="F79" s="248"/>
      <c r="G79" s="249"/>
      <c r="H79" s="250"/>
      <c r="I79" s="278"/>
      <c r="J79" s="279">
        <f t="shared" si="9"/>
        <v>0</v>
      </c>
      <c r="K79" s="280"/>
      <c r="L79" s="281"/>
      <c r="M79" s="281"/>
      <c r="N79" s="281"/>
      <c r="O79" s="290"/>
      <c r="P79" s="290"/>
      <c r="Q79" s="290"/>
      <c r="R79" s="290"/>
      <c r="S79" s="279">
        <f t="shared" si="10"/>
        <v>0</v>
      </c>
      <c r="W79" s="103"/>
      <c r="X79" s="103"/>
    </row>
    <row r="80" ht="24" spans="1:19">
      <c r="A80" s="217"/>
      <c r="B80" s="218" t="s">
        <v>538</v>
      </c>
      <c r="C80" s="110" t="s">
        <v>674</v>
      </c>
      <c r="D80" s="110" t="s">
        <v>675</v>
      </c>
      <c r="E80" s="251" t="s">
        <v>676</v>
      </c>
      <c r="F80" s="110" t="s">
        <v>677</v>
      </c>
      <c r="G80" s="166" t="s">
        <v>678</v>
      </c>
      <c r="H80" s="104"/>
      <c r="I80" s="282"/>
      <c r="J80" s="282"/>
      <c r="K80" s="282"/>
      <c r="L80" s="282"/>
      <c r="M80" s="282"/>
      <c r="N80" s="282"/>
      <c r="O80" s="282"/>
      <c r="P80" s="282"/>
      <c r="Q80" s="282"/>
      <c r="R80" s="107"/>
      <c r="S80" s="107"/>
    </row>
    <row r="81" spans="1:19">
      <c r="A81" s="209" t="s">
        <v>124</v>
      </c>
      <c r="B81" s="219"/>
      <c r="C81" s="220"/>
      <c r="D81" s="221" t="e">
        <f>(J74-S74)/J74</f>
        <v>#DIV/0!</v>
      </c>
      <c r="E81" s="252"/>
      <c r="F81" s="253"/>
      <c r="G81" s="254" t="e">
        <f>(B81-D81)-E81*(F81/C81)</f>
        <v>#DIV/0!</v>
      </c>
      <c r="H81" s="104"/>
      <c r="I81" s="224"/>
      <c r="J81" s="224"/>
      <c r="K81" s="224"/>
      <c r="L81" s="224"/>
      <c r="M81" s="224"/>
      <c r="N81" s="224"/>
      <c r="O81" s="224"/>
      <c r="P81" s="224"/>
      <c r="Q81" s="282"/>
      <c r="R81" s="107"/>
      <c r="S81" s="107"/>
    </row>
    <row r="82" spans="1:19">
      <c r="A82" s="209" t="s">
        <v>125</v>
      </c>
      <c r="B82" s="219"/>
      <c r="C82" s="220"/>
      <c r="D82" s="221" t="e">
        <f t="shared" ref="D82:D86" si="11">(J75-S75)/J75</f>
        <v>#DIV/0!</v>
      </c>
      <c r="E82" s="255"/>
      <c r="F82" s="255"/>
      <c r="G82" s="256"/>
      <c r="H82" s="104"/>
      <c r="I82" s="224"/>
      <c r="J82" s="224"/>
      <c r="K82" s="224"/>
      <c r="L82" s="224"/>
      <c r="M82" s="224"/>
      <c r="N82" s="224"/>
      <c r="O82" s="224"/>
      <c r="P82" s="224"/>
      <c r="Q82" s="282"/>
      <c r="R82" s="107"/>
      <c r="S82" s="107"/>
    </row>
    <row r="83" spans="1:19">
      <c r="A83" s="209" t="s">
        <v>665</v>
      </c>
      <c r="B83" s="219"/>
      <c r="C83" s="220"/>
      <c r="D83" s="221" t="e">
        <f t="shared" si="11"/>
        <v>#DIV/0!</v>
      </c>
      <c r="E83" s="252"/>
      <c r="F83" s="253"/>
      <c r="G83" s="254" t="e">
        <f>(B83-D83)-E83*(F83/C83)</f>
        <v>#DIV/0!</v>
      </c>
      <c r="H83" s="104"/>
      <c r="I83" s="224"/>
      <c r="J83" s="224"/>
      <c r="K83" s="224"/>
      <c r="L83" s="224"/>
      <c r="M83" s="224"/>
      <c r="N83" s="224"/>
      <c r="O83" s="224"/>
      <c r="P83" s="224"/>
      <c r="Q83" s="282"/>
      <c r="R83" s="107"/>
      <c r="S83" s="107"/>
    </row>
    <row r="84" spans="1:19">
      <c r="A84" s="209" t="s">
        <v>127</v>
      </c>
      <c r="B84" s="219"/>
      <c r="C84" s="220"/>
      <c r="D84" s="221" t="e">
        <f t="shared" si="11"/>
        <v>#DIV/0!</v>
      </c>
      <c r="E84" s="252"/>
      <c r="F84" s="253"/>
      <c r="G84" s="254" t="e">
        <f>(B84-D84)-E84*(F84/C84)</f>
        <v>#DIV/0!</v>
      </c>
      <c r="H84" s="104"/>
      <c r="I84" s="224"/>
      <c r="J84" s="224"/>
      <c r="K84" s="224"/>
      <c r="L84" s="224"/>
      <c r="M84" s="224"/>
      <c r="N84" s="224"/>
      <c r="O84" s="224"/>
      <c r="P84" s="282"/>
      <c r="Q84" s="107"/>
      <c r="R84" s="107"/>
      <c r="S84" s="102"/>
    </row>
    <row r="85" spans="1:19">
      <c r="A85" s="209" t="s">
        <v>128</v>
      </c>
      <c r="B85" s="219"/>
      <c r="C85" s="220"/>
      <c r="D85" s="221" t="e">
        <f t="shared" si="11"/>
        <v>#DIV/0!</v>
      </c>
      <c r="E85" s="252"/>
      <c r="F85" s="253"/>
      <c r="G85" s="254" t="e">
        <f>(B85-D85)-E85*(F85/C85)</f>
        <v>#DIV/0!</v>
      </c>
      <c r="H85" s="104"/>
      <c r="I85" s="224"/>
      <c r="J85" s="224"/>
      <c r="K85" s="224"/>
      <c r="L85" s="224"/>
      <c r="M85" s="224"/>
      <c r="N85" s="224"/>
      <c r="O85" s="224"/>
      <c r="P85" s="282"/>
      <c r="Q85" s="107"/>
      <c r="R85" s="107"/>
      <c r="S85" s="102"/>
    </row>
    <row r="86" ht="14.25" spans="1:19">
      <c r="A86" s="214" t="s">
        <v>123</v>
      </c>
      <c r="B86" s="222"/>
      <c r="C86" s="223"/>
      <c r="D86" s="221" t="e">
        <f t="shared" si="11"/>
        <v>#DIV/0!</v>
      </c>
      <c r="E86" s="257"/>
      <c r="F86" s="258"/>
      <c r="G86" s="259" t="e">
        <f>(B86-D86)-E83*(F83/C86)-E86*(F86/C86)</f>
        <v>#DIV/0!</v>
      </c>
      <c r="H86" s="104"/>
      <c r="I86" s="224"/>
      <c r="J86" s="224"/>
      <c r="K86" s="224"/>
      <c r="L86" s="224"/>
      <c r="M86" s="224"/>
      <c r="N86" s="224"/>
      <c r="O86" s="224"/>
      <c r="P86" s="282"/>
      <c r="Q86" s="107"/>
      <c r="R86" s="107"/>
      <c r="S86" s="102"/>
    </row>
    <row r="87" spans="1:19">
      <c r="A87" s="153"/>
      <c r="B87" s="134"/>
      <c r="C87" s="224"/>
      <c r="D87" s="224"/>
      <c r="E87" s="224"/>
      <c r="F87" s="224"/>
      <c r="G87" s="224"/>
      <c r="H87" s="224"/>
      <c r="I87" s="224"/>
      <c r="J87" s="224"/>
      <c r="K87" s="224"/>
      <c r="L87" s="107"/>
      <c r="M87" s="107"/>
      <c r="N87" s="107"/>
      <c r="O87" s="107"/>
      <c r="P87" s="107"/>
      <c r="Q87" s="107"/>
      <c r="R87" s="107"/>
      <c r="S87" s="102"/>
    </row>
    <row r="88" spans="1:1">
      <c r="A88" s="135"/>
    </row>
    <row r="89" ht="14.25" spans="1:1">
      <c r="A89" s="225" t="s">
        <v>679</v>
      </c>
    </row>
    <row r="90" spans="1:25">
      <c r="A90" s="226" t="s">
        <v>427</v>
      </c>
      <c r="B90" s="138" t="s">
        <v>643</v>
      </c>
      <c r="C90" s="139"/>
      <c r="D90" s="139"/>
      <c r="E90" s="139"/>
      <c r="F90" s="139"/>
      <c r="G90" s="176"/>
      <c r="H90" s="138" t="s">
        <v>644</v>
      </c>
      <c r="I90" s="139"/>
      <c r="J90" s="139"/>
      <c r="K90" s="139"/>
      <c r="L90" s="139"/>
      <c r="M90" s="176"/>
      <c r="N90" s="138" t="s">
        <v>645</v>
      </c>
      <c r="O90" s="139"/>
      <c r="P90" s="139"/>
      <c r="Q90" s="139"/>
      <c r="R90" s="139"/>
      <c r="S90" s="176"/>
      <c r="T90" s="107"/>
      <c r="U90" s="107"/>
      <c r="V90" s="107"/>
      <c r="W90" s="135"/>
      <c r="X90" s="135"/>
      <c r="Y90" s="135"/>
    </row>
    <row r="91" ht="36.75" spans="1:25">
      <c r="A91" s="227"/>
      <c r="B91" s="228" t="s">
        <v>655</v>
      </c>
      <c r="C91" s="228" t="s">
        <v>656</v>
      </c>
      <c r="D91" s="229" t="s">
        <v>657</v>
      </c>
      <c r="E91" s="179" t="s">
        <v>658</v>
      </c>
      <c r="F91" s="229" t="s">
        <v>659</v>
      </c>
      <c r="G91" s="260" t="s">
        <v>661</v>
      </c>
      <c r="H91" s="228" t="s">
        <v>655</v>
      </c>
      <c r="I91" s="228" t="s">
        <v>656</v>
      </c>
      <c r="J91" s="229" t="s">
        <v>657</v>
      </c>
      <c r="K91" s="283" t="s">
        <v>658</v>
      </c>
      <c r="L91" s="229" t="s">
        <v>659</v>
      </c>
      <c r="M91" s="260" t="s">
        <v>661</v>
      </c>
      <c r="N91" s="291" t="s">
        <v>655</v>
      </c>
      <c r="O91" s="228" t="s">
        <v>656</v>
      </c>
      <c r="P91" s="229" t="s">
        <v>657</v>
      </c>
      <c r="Q91" s="283" t="s">
        <v>658</v>
      </c>
      <c r="R91" s="229" t="s">
        <v>659</v>
      </c>
      <c r="S91" s="260" t="s">
        <v>661</v>
      </c>
      <c r="T91" s="107"/>
      <c r="U91" s="107"/>
      <c r="V91" s="107"/>
      <c r="W91" s="135"/>
      <c r="X91" s="135"/>
      <c r="Y91" s="135"/>
    </row>
    <row r="92" spans="1:25">
      <c r="A92" s="230" t="s">
        <v>124</v>
      </c>
      <c r="B92" s="119" t="e">
        <f>C92/C$107</f>
        <v>#DIV/0!</v>
      </c>
      <c r="C92" s="231"/>
      <c r="D92" s="232"/>
      <c r="E92" s="261"/>
      <c r="F92" s="232"/>
      <c r="G92" s="262" t="e">
        <f>D92-F92*(E92/C92)</f>
        <v>#DIV/0!</v>
      </c>
      <c r="H92" s="119" t="e">
        <f>I92/I$107</f>
        <v>#DIV/0!</v>
      </c>
      <c r="I92" s="284"/>
      <c r="J92" s="192"/>
      <c r="K92" s="285"/>
      <c r="L92" s="192"/>
      <c r="M92" s="262" t="e">
        <f>J92-L92*(K92/I92)</f>
        <v>#DIV/0!</v>
      </c>
      <c r="N92" s="119" t="e">
        <f>O92/O$107</f>
        <v>#DIV/0!</v>
      </c>
      <c r="O92" s="284"/>
      <c r="P92" s="192"/>
      <c r="Q92" s="285"/>
      <c r="R92" s="192"/>
      <c r="S92" s="262" t="e">
        <f>P92-R92*(Q92/O92)</f>
        <v>#DIV/0!</v>
      </c>
      <c r="T92" s="107"/>
      <c r="U92" s="107"/>
      <c r="V92" s="107"/>
      <c r="W92" s="135"/>
      <c r="X92" s="135"/>
      <c r="Y92" s="135"/>
    </row>
    <row r="93" spans="1:25">
      <c r="A93" s="233" t="s">
        <v>662</v>
      </c>
      <c r="B93" s="119" t="e">
        <f>C93/C92</f>
        <v>#DIV/0!</v>
      </c>
      <c r="C93" s="234"/>
      <c r="D93" s="124"/>
      <c r="E93" s="263"/>
      <c r="F93" s="124"/>
      <c r="G93" s="183" t="s">
        <v>64</v>
      </c>
      <c r="H93" s="119" t="e">
        <f>I93/I92</f>
        <v>#DIV/0!</v>
      </c>
      <c r="I93" s="286"/>
      <c r="J93" s="193"/>
      <c r="K93" s="287"/>
      <c r="L93" s="193"/>
      <c r="M93" s="183" t="s">
        <v>64</v>
      </c>
      <c r="N93" s="119" t="e">
        <f>O93/O92</f>
        <v>#DIV/0!</v>
      </c>
      <c r="O93" s="286"/>
      <c r="P93" s="193"/>
      <c r="Q93" s="287"/>
      <c r="R93" s="193"/>
      <c r="S93" s="183" t="s">
        <v>64</v>
      </c>
      <c r="T93" s="107"/>
      <c r="U93" s="107"/>
      <c r="V93" s="107"/>
      <c r="W93" s="135"/>
      <c r="X93" s="135"/>
      <c r="Y93" s="135"/>
    </row>
    <row r="94" spans="1:25">
      <c r="A94" s="233" t="s">
        <v>663</v>
      </c>
      <c r="B94" s="119" t="e">
        <f>C94/C92</f>
        <v>#DIV/0!</v>
      </c>
      <c r="C94" s="234"/>
      <c r="D94" s="124"/>
      <c r="E94" s="263"/>
      <c r="F94" s="124"/>
      <c r="G94" s="183" t="s">
        <v>64</v>
      </c>
      <c r="H94" s="119" t="e">
        <f>I94/I92</f>
        <v>#DIV/0!</v>
      </c>
      <c r="I94" s="286"/>
      <c r="J94" s="193"/>
      <c r="K94" s="287"/>
      <c r="L94" s="193"/>
      <c r="M94" s="183" t="s">
        <v>64</v>
      </c>
      <c r="N94" s="119" t="e">
        <f>O94/O92</f>
        <v>#DIV/0!</v>
      </c>
      <c r="O94" s="286"/>
      <c r="P94" s="193"/>
      <c r="Q94" s="287"/>
      <c r="R94" s="193"/>
      <c r="S94" s="183" t="s">
        <v>64</v>
      </c>
      <c r="T94" s="107"/>
      <c r="U94" s="107"/>
      <c r="V94" s="107"/>
      <c r="W94" s="135"/>
      <c r="X94" s="135"/>
      <c r="Y94" s="135"/>
    </row>
    <row r="95" spans="1:25">
      <c r="A95" s="230" t="s">
        <v>125</v>
      </c>
      <c r="B95" s="119" t="e">
        <f>C95/C$107</f>
        <v>#DIV/0!</v>
      </c>
      <c r="C95" s="234"/>
      <c r="D95" s="124"/>
      <c r="E95" s="184"/>
      <c r="F95" s="185" t="s">
        <v>64</v>
      </c>
      <c r="G95" s="183" t="s">
        <v>64</v>
      </c>
      <c r="H95" s="119" t="e">
        <f>I95/I$107</f>
        <v>#DIV/0!</v>
      </c>
      <c r="I95" s="286"/>
      <c r="J95" s="193"/>
      <c r="K95" s="184"/>
      <c r="L95" s="185" t="s">
        <v>664</v>
      </c>
      <c r="M95" s="183" t="s">
        <v>64</v>
      </c>
      <c r="N95" s="119" t="e">
        <f>O95/O$107</f>
        <v>#DIV/0!</v>
      </c>
      <c r="O95" s="286"/>
      <c r="P95" s="193"/>
      <c r="Q95" s="184"/>
      <c r="R95" s="185" t="s">
        <v>664</v>
      </c>
      <c r="S95" s="183" t="s">
        <v>64</v>
      </c>
      <c r="T95" s="107"/>
      <c r="U95" s="107"/>
      <c r="V95" s="107"/>
      <c r="W95" s="135"/>
      <c r="X95" s="135"/>
      <c r="Y95" s="135"/>
    </row>
    <row r="96" spans="1:25">
      <c r="A96" s="233" t="s">
        <v>662</v>
      </c>
      <c r="B96" s="119" t="e">
        <f>C96/C95</f>
        <v>#DIV/0!</v>
      </c>
      <c r="C96" s="234"/>
      <c r="D96" s="124"/>
      <c r="E96" s="184"/>
      <c r="F96" s="185" t="s">
        <v>64</v>
      </c>
      <c r="G96" s="183" t="s">
        <v>64</v>
      </c>
      <c r="H96" s="119" t="e">
        <f>I96/I95</f>
        <v>#DIV/0!</v>
      </c>
      <c r="I96" s="286"/>
      <c r="J96" s="193"/>
      <c r="K96" s="184"/>
      <c r="L96" s="185" t="s">
        <v>664</v>
      </c>
      <c r="M96" s="183" t="s">
        <v>64</v>
      </c>
      <c r="N96" s="119" t="e">
        <f>O96/O95</f>
        <v>#DIV/0!</v>
      </c>
      <c r="O96" s="286"/>
      <c r="P96" s="193"/>
      <c r="Q96" s="184"/>
      <c r="R96" s="185" t="s">
        <v>664</v>
      </c>
      <c r="S96" s="183" t="s">
        <v>64</v>
      </c>
      <c r="T96" s="107"/>
      <c r="U96" s="107"/>
      <c r="V96" s="107"/>
      <c r="W96" s="135"/>
      <c r="X96" s="135"/>
      <c r="Y96" s="135"/>
    </row>
    <row r="97" spans="1:25">
      <c r="A97" s="233" t="s">
        <v>663</v>
      </c>
      <c r="B97" s="119" t="e">
        <f>C97/C95</f>
        <v>#DIV/0!</v>
      </c>
      <c r="C97" s="234"/>
      <c r="D97" s="124"/>
      <c r="E97" s="184"/>
      <c r="F97" s="185" t="s">
        <v>64</v>
      </c>
      <c r="G97" s="183" t="s">
        <v>64</v>
      </c>
      <c r="H97" s="119" t="e">
        <f>I97/I95</f>
        <v>#DIV/0!</v>
      </c>
      <c r="I97" s="286"/>
      <c r="J97" s="193"/>
      <c r="K97" s="184"/>
      <c r="L97" s="185" t="s">
        <v>664</v>
      </c>
      <c r="M97" s="183" t="s">
        <v>64</v>
      </c>
      <c r="N97" s="119" t="e">
        <f>O97/O95</f>
        <v>#DIV/0!</v>
      </c>
      <c r="O97" s="286"/>
      <c r="P97" s="193"/>
      <c r="Q97" s="184"/>
      <c r="R97" s="185" t="s">
        <v>664</v>
      </c>
      <c r="S97" s="183" t="s">
        <v>64</v>
      </c>
      <c r="T97" s="107"/>
      <c r="U97" s="107"/>
      <c r="V97" s="107"/>
      <c r="W97" s="135"/>
      <c r="X97" s="135"/>
      <c r="Y97" s="135"/>
    </row>
    <row r="98" spans="1:25">
      <c r="A98" s="230" t="s">
        <v>665</v>
      </c>
      <c r="B98" s="119" t="e">
        <f>C98/C$107</f>
        <v>#DIV/0!</v>
      </c>
      <c r="C98" s="234"/>
      <c r="D98" s="124"/>
      <c r="E98" s="264"/>
      <c r="F98" s="265"/>
      <c r="G98" s="262" t="e">
        <f>D98-F98*(E98/C98)</f>
        <v>#DIV/0!</v>
      </c>
      <c r="H98" s="119" t="e">
        <f>I98/I$107</f>
        <v>#DIV/0!</v>
      </c>
      <c r="I98" s="286"/>
      <c r="J98" s="193"/>
      <c r="K98" s="264"/>
      <c r="L98" s="265"/>
      <c r="M98" s="262" t="e">
        <f>J98-L98*(K98/I98)</f>
        <v>#DIV/0!</v>
      </c>
      <c r="N98" s="119" t="e">
        <f>O98/O$107</f>
        <v>#DIV/0!</v>
      </c>
      <c r="O98" s="286"/>
      <c r="P98" s="193"/>
      <c r="Q98" s="264"/>
      <c r="R98" s="265"/>
      <c r="S98" s="262" t="e">
        <f>P98-R98*(Q98/O98)</f>
        <v>#DIV/0!</v>
      </c>
      <c r="T98" s="107"/>
      <c r="U98" s="107"/>
      <c r="V98" s="107"/>
      <c r="W98" s="135"/>
      <c r="X98" s="135"/>
      <c r="Y98" s="135"/>
    </row>
    <row r="99" spans="1:25">
      <c r="A99" s="233" t="s">
        <v>662</v>
      </c>
      <c r="B99" s="119" t="e">
        <f>C99/C98</f>
        <v>#DIV/0!</v>
      </c>
      <c r="C99" s="234"/>
      <c r="D99" s="124"/>
      <c r="E99" s="264"/>
      <c r="F99" s="265"/>
      <c r="G99" s="183" t="s">
        <v>64</v>
      </c>
      <c r="H99" s="119" t="e">
        <f>I99/I98</f>
        <v>#DIV/0!</v>
      </c>
      <c r="I99" s="286"/>
      <c r="J99" s="193"/>
      <c r="K99" s="264"/>
      <c r="L99" s="265"/>
      <c r="M99" s="183" t="s">
        <v>64</v>
      </c>
      <c r="N99" s="119" t="e">
        <f>O99/O98</f>
        <v>#DIV/0!</v>
      </c>
      <c r="O99" s="286"/>
      <c r="P99" s="193"/>
      <c r="Q99" s="264"/>
      <c r="R99" s="265"/>
      <c r="S99" s="183" t="s">
        <v>64</v>
      </c>
      <c r="T99" s="107"/>
      <c r="U99" s="107"/>
      <c r="V99" s="107"/>
      <c r="W99" s="135"/>
      <c r="X99" s="135"/>
      <c r="Y99" s="135"/>
    </row>
    <row r="100" spans="1:25">
      <c r="A100" s="233" t="s">
        <v>663</v>
      </c>
      <c r="B100" s="119" t="e">
        <f>C100/C98</f>
        <v>#DIV/0!</v>
      </c>
      <c r="C100" s="234"/>
      <c r="D100" s="124"/>
      <c r="E100" s="264"/>
      <c r="F100" s="265"/>
      <c r="G100" s="183" t="s">
        <v>64</v>
      </c>
      <c r="H100" s="119" t="e">
        <f>I100/I98</f>
        <v>#DIV/0!</v>
      </c>
      <c r="I100" s="286"/>
      <c r="J100" s="193"/>
      <c r="K100" s="264"/>
      <c r="L100" s="265"/>
      <c r="M100" s="183" t="s">
        <v>64</v>
      </c>
      <c r="N100" s="119" t="e">
        <f>O100/O98</f>
        <v>#DIV/0!</v>
      </c>
      <c r="O100" s="286"/>
      <c r="P100" s="193"/>
      <c r="Q100" s="264"/>
      <c r="R100" s="265"/>
      <c r="S100" s="183" t="s">
        <v>64</v>
      </c>
      <c r="T100" s="107"/>
      <c r="U100" s="107"/>
      <c r="V100" s="107"/>
      <c r="W100" s="135"/>
      <c r="X100" s="135"/>
      <c r="Y100" s="135"/>
    </row>
    <row r="101" spans="1:25">
      <c r="A101" s="230" t="s">
        <v>127</v>
      </c>
      <c r="B101" s="119" t="e">
        <f>C101/C$107</f>
        <v>#DIV/0!</v>
      </c>
      <c r="C101" s="234"/>
      <c r="D101" s="124"/>
      <c r="E101" s="263"/>
      <c r="F101" s="124"/>
      <c r="G101" s="262" t="e">
        <f>D101-F101*(E101/C101)</f>
        <v>#DIV/0!</v>
      </c>
      <c r="H101" s="119" t="e">
        <f>I101/I$107</f>
        <v>#DIV/0!</v>
      </c>
      <c r="I101" s="286"/>
      <c r="J101" s="193"/>
      <c r="K101" s="287"/>
      <c r="L101" s="193"/>
      <c r="M101" s="262" t="e">
        <f>J101-L101*(K101/I101)</f>
        <v>#DIV/0!</v>
      </c>
      <c r="N101" s="119" t="e">
        <f>O101/O$107</f>
        <v>#DIV/0!</v>
      </c>
      <c r="O101" s="286"/>
      <c r="P101" s="193"/>
      <c r="Q101" s="287"/>
      <c r="R101" s="193"/>
      <c r="S101" s="262" t="e">
        <f>P101-R101*(Q101/O101)</f>
        <v>#DIV/0!</v>
      </c>
      <c r="T101" s="107"/>
      <c r="U101" s="107"/>
      <c r="V101" s="107"/>
      <c r="W101" s="135"/>
      <c r="X101" s="135"/>
      <c r="Y101" s="135"/>
    </row>
    <row r="102" spans="1:25">
      <c r="A102" s="233" t="s">
        <v>662</v>
      </c>
      <c r="B102" s="119" t="e">
        <f>C102/C101</f>
        <v>#DIV/0!</v>
      </c>
      <c r="C102" s="234"/>
      <c r="D102" s="124"/>
      <c r="E102" s="263"/>
      <c r="F102" s="124"/>
      <c r="G102" s="183" t="s">
        <v>64</v>
      </c>
      <c r="H102" s="119" t="e">
        <f>I102/I101</f>
        <v>#DIV/0!</v>
      </c>
      <c r="I102" s="286"/>
      <c r="J102" s="193"/>
      <c r="K102" s="287"/>
      <c r="L102" s="193"/>
      <c r="M102" s="183" t="s">
        <v>64</v>
      </c>
      <c r="N102" s="119" t="e">
        <f>O102/O101</f>
        <v>#DIV/0!</v>
      </c>
      <c r="O102" s="286"/>
      <c r="P102" s="193"/>
      <c r="Q102" s="287"/>
      <c r="R102" s="193"/>
      <c r="S102" s="183" t="s">
        <v>64</v>
      </c>
      <c r="T102" s="107"/>
      <c r="U102" s="107"/>
      <c r="V102" s="107"/>
      <c r="W102" s="135"/>
      <c r="X102" s="135"/>
      <c r="Y102" s="135"/>
    </row>
    <row r="103" spans="1:25">
      <c r="A103" s="233" t="s">
        <v>663</v>
      </c>
      <c r="B103" s="119" t="e">
        <f>C103/C101</f>
        <v>#DIV/0!</v>
      </c>
      <c r="C103" s="234"/>
      <c r="D103" s="124"/>
      <c r="E103" s="263"/>
      <c r="F103" s="124"/>
      <c r="G103" s="183" t="s">
        <v>64</v>
      </c>
      <c r="H103" s="119" t="e">
        <f>I103/I101</f>
        <v>#DIV/0!</v>
      </c>
      <c r="I103" s="286"/>
      <c r="J103" s="193"/>
      <c r="K103" s="287"/>
      <c r="L103" s="193"/>
      <c r="M103" s="183" t="s">
        <v>64</v>
      </c>
      <c r="N103" s="119" t="e">
        <f>O103/O101</f>
        <v>#DIV/0!</v>
      </c>
      <c r="O103" s="286"/>
      <c r="P103" s="193"/>
      <c r="Q103" s="287"/>
      <c r="R103" s="193"/>
      <c r="S103" s="183" t="s">
        <v>64</v>
      </c>
      <c r="T103" s="107"/>
      <c r="U103" s="107"/>
      <c r="V103" s="107"/>
      <c r="W103" s="135"/>
      <c r="X103" s="135"/>
      <c r="Y103" s="135"/>
    </row>
    <row r="104" spans="1:25">
      <c r="A104" s="230" t="s">
        <v>128</v>
      </c>
      <c r="B104" s="119" t="e">
        <f>C104/C$107</f>
        <v>#DIV/0!</v>
      </c>
      <c r="C104" s="234"/>
      <c r="D104" s="124"/>
      <c r="E104" s="263"/>
      <c r="F104" s="124"/>
      <c r="G104" s="262" t="e">
        <f>D104-F104*(E104/C104)</f>
        <v>#DIV/0!</v>
      </c>
      <c r="H104" s="119" t="e">
        <f>I104/I$107</f>
        <v>#DIV/0!</v>
      </c>
      <c r="I104" s="286"/>
      <c r="J104" s="193"/>
      <c r="K104" s="287"/>
      <c r="L104" s="193"/>
      <c r="M104" s="262" t="e">
        <f>J104-L104*(K104/I104)</f>
        <v>#DIV/0!</v>
      </c>
      <c r="N104" s="119" t="e">
        <f>O104/O$107</f>
        <v>#DIV/0!</v>
      </c>
      <c r="O104" s="286"/>
      <c r="P104" s="193"/>
      <c r="Q104" s="287"/>
      <c r="R104" s="193"/>
      <c r="S104" s="262" t="e">
        <f>P104-R104*(Q104/O104)</f>
        <v>#DIV/0!</v>
      </c>
      <c r="T104" s="107"/>
      <c r="U104" s="107"/>
      <c r="V104" s="107"/>
      <c r="W104" s="135"/>
      <c r="X104" s="135"/>
      <c r="Y104" s="135"/>
    </row>
    <row r="105" spans="1:25">
      <c r="A105" s="233" t="s">
        <v>662</v>
      </c>
      <c r="B105" s="119" t="e">
        <f>C105/C104</f>
        <v>#DIV/0!</v>
      </c>
      <c r="C105" s="234"/>
      <c r="D105" s="124"/>
      <c r="E105" s="263"/>
      <c r="F105" s="124"/>
      <c r="G105" s="183" t="s">
        <v>64</v>
      </c>
      <c r="H105" s="119" t="e">
        <f>I105/I104</f>
        <v>#DIV/0!</v>
      </c>
      <c r="I105" s="286"/>
      <c r="J105" s="193"/>
      <c r="K105" s="287"/>
      <c r="L105" s="193"/>
      <c r="M105" s="183" t="s">
        <v>64</v>
      </c>
      <c r="N105" s="119" t="e">
        <f>O105/O104</f>
        <v>#DIV/0!</v>
      </c>
      <c r="O105" s="286"/>
      <c r="P105" s="193"/>
      <c r="Q105" s="287"/>
      <c r="R105" s="193"/>
      <c r="S105" s="183" t="s">
        <v>64</v>
      </c>
      <c r="T105" s="107"/>
      <c r="U105" s="107"/>
      <c r="V105" s="107"/>
      <c r="W105" s="135"/>
      <c r="X105" s="135"/>
      <c r="Y105" s="135"/>
    </row>
    <row r="106" spans="1:25">
      <c r="A106" s="233" t="s">
        <v>663</v>
      </c>
      <c r="B106" s="119" t="e">
        <f>C106/C104</f>
        <v>#DIV/0!</v>
      </c>
      <c r="C106" s="234"/>
      <c r="D106" s="124"/>
      <c r="E106" s="263"/>
      <c r="F106" s="124"/>
      <c r="G106" s="183" t="s">
        <v>64</v>
      </c>
      <c r="H106" s="119" t="e">
        <f>I106/I104</f>
        <v>#DIV/0!</v>
      </c>
      <c r="I106" s="286"/>
      <c r="J106" s="193"/>
      <c r="K106" s="287"/>
      <c r="L106" s="193"/>
      <c r="M106" s="183" t="s">
        <v>64</v>
      </c>
      <c r="N106" s="119" t="e">
        <f>O106/O104</f>
        <v>#DIV/0!</v>
      </c>
      <c r="O106" s="286"/>
      <c r="P106" s="193"/>
      <c r="Q106" s="287"/>
      <c r="R106" s="193"/>
      <c r="S106" s="183" t="s">
        <v>64</v>
      </c>
      <c r="T106" s="107"/>
      <c r="U106" s="107"/>
      <c r="V106" s="107"/>
      <c r="W106" s="135"/>
      <c r="X106" s="135"/>
      <c r="Y106" s="135"/>
    </row>
    <row r="107" spans="1:25">
      <c r="A107" s="230" t="s">
        <v>123</v>
      </c>
      <c r="B107" s="119" t="e">
        <f>B92+B98+B101+B104</f>
        <v>#DIV/0!</v>
      </c>
      <c r="C107" s="195">
        <f>C92+C98+C101+C104</f>
        <v>0</v>
      </c>
      <c r="D107" s="196" t="e">
        <f>SUM(D92*C92+D98*C98+D101*C101+D104*C104)/C107</f>
        <v>#DIV/0!</v>
      </c>
      <c r="E107" s="195">
        <f>E92+E98+E101+E104</f>
        <v>0</v>
      </c>
      <c r="F107" s="237" t="e">
        <f>SUM(F92*E92+F101*E101+F104*E104)/E107</f>
        <v>#DIV/0!</v>
      </c>
      <c r="G107" s="262" t="e">
        <f>(D107-F98*E98/C107)-F107*(E107/C107)</f>
        <v>#DIV/0!</v>
      </c>
      <c r="H107" s="127" t="e">
        <f>H92+H98+H101+H104</f>
        <v>#DIV/0!</v>
      </c>
      <c r="I107" s="195">
        <f t="shared" ref="I107:K109" si="12">I92+I98+I101+I104</f>
        <v>0</v>
      </c>
      <c r="J107" s="196" t="e">
        <f>SUM(J92*I92+J98*I98+J101*I101+J104*I104)/I107</f>
        <v>#DIV/0!</v>
      </c>
      <c r="K107" s="195">
        <f>K92+K98+K101+K104</f>
        <v>0</v>
      </c>
      <c r="L107" s="237" t="e">
        <f>SUM(L92*K92+L101*K101+L104*K104)/K107</f>
        <v>#DIV/0!</v>
      </c>
      <c r="M107" s="262" t="e">
        <f>(J107-L98*K98/I107)-L107*(K107/I107)</f>
        <v>#DIV/0!</v>
      </c>
      <c r="N107" s="127" t="e">
        <f>N92+N98+N101+N104</f>
        <v>#DIV/0!</v>
      </c>
      <c r="O107" s="195">
        <f t="shared" ref="O107:O109" si="13">O92+O98+O101+O104</f>
        <v>0</v>
      </c>
      <c r="P107" s="196" t="e">
        <f>SUM(P92*O92+P98*O98+P101*O101+P104*O104)/O107</f>
        <v>#DIV/0!</v>
      </c>
      <c r="Q107" s="195">
        <f>Q92+Q98+Q101+Q104</f>
        <v>0</v>
      </c>
      <c r="R107" s="237" t="e">
        <f>SUM(R92*Q92+R101*Q101+R104*Q104)/Q107</f>
        <v>#DIV/0!</v>
      </c>
      <c r="S107" s="293" t="e">
        <f>(P107-R98*Q98/O107)-R107*(Q107/O107)</f>
        <v>#DIV/0!</v>
      </c>
      <c r="T107" s="107"/>
      <c r="U107" s="107"/>
      <c r="V107" s="107"/>
      <c r="W107" s="135"/>
      <c r="X107" s="135"/>
      <c r="Y107" s="135"/>
    </row>
    <row r="108" spans="1:25">
      <c r="A108" s="233" t="s">
        <v>662</v>
      </c>
      <c r="B108" s="119" t="e">
        <f>B93*B92+B98*B99+B102*B101+B105*B104</f>
        <v>#DIV/0!</v>
      </c>
      <c r="C108" s="195">
        <f t="shared" ref="C108:C109" si="14">C93+C99+C102+C105</f>
        <v>0</v>
      </c>
      <c r="D108" s="196" t="e">
        <f>SUM(D93*C93+D99*C99+D102*C102+D105*C105)/C108</f>
        <v>#DIV/0!</v>
      </c>
      <c r="E108" s="195">
        <f t="shared" ref="E108" si="15">E93+E99+E102+E105</f>
        <v>0</v>
      </c>
      <c r="F108" s="237" t="e">
        <f>SUM(F93*E93+F102*E102+F105*E105)/E108</f>
        <v>#DIV/0!</v>
      </c>
      <c r="G108" s="183" t="s">
        <v>64</v>
      </c>
      <c r="H108" s="127" t="e">
        <f>H93*H92+H98*H99+H102*H101+H105*H104</f>
        <v>#DIV/0!</v>
      </c>
      <c r="I108" s="195">
        <f t="shared" si="12"/>
        <v>0</v>
      </c>
      <c r="J108" s="196" t="e">
        <f>SUM(J93*I93+J99*I99+J102*I102+J105*I105)/I108</f>
        <v>#DIV/0!</v>
      </c>
      <c r="K108" s="195">
        <f t="shared" si="12"/>
        <v>0</v>
      </c>
      <c r="L108" s="237" t="e">
        <f>SUM(L93*K93+L102*K102+L105*K105)/K108</f>
        <v>#DIV/0!</v>
      </c>
      <c r="M108" s="183" t="s">
        <v>64</v>
      </c>
      <c r="N108" s="127" t="e">
        <f>N93*N92+N98*N99+N102*N101+N105*N104</f>
        <v>#DIV/0!</v>
      </c>
      <c r="O108" s="195">
        <f t="shared" si="13"/>
        <v>0</v>
      </c>
      <c r="P108" s="196" t="e">
        <f>SUM(P93*O93+P99*O99+P102*O102+P105*O105)/O108</f>
        <v>#DIV/0!</v>
      </c>
      <c r="Q108" s="195">
        <f t="shared" ref="Q108" si="16">Q93+Q99+Q102+Q105</f>
        <v>0</v>
      </c>
      <c r="R108" s="237" t="e">
        <f>SUM(R93*Q93+R102*Q102+R105*Q105)/Q108</f>
        <v>#DIV/0!</v>
      </c>
      <c r="S108" s="183" t="s">
        <v>64</v>
      </c>
      <c r="T108" s="107"/>
      <c r="U108" s="107"/>
      <c r="V108" s="107"/>
      <c r="W108" s="135"/>
      <c r="X108" s="135"/>
      <c r="Y108" s="135"/>
    </row>
    <row r="109" ht="14.25" spans="1:25">
      <c r="A109" s="235" t="s">
        <v>663</v>
      </c>
      <c r="B109" s="198" t="e">
        <f>B94*B92+B100*B98+B103*B101+B106*B104</f>
        <v>#DIV/0!</v>
      </c>
      <c r="C109" s="199">
        <f t="shared" si="14"/>
        <v>0</v>
      </c>
      <c r="D109" s="196" t="e">
        <f>SUM(D94*C94+D100*C100+D103*C103+D106*C106)/C109</f>
        <v>#DIV/0!</v>
      </c>
      <c r="E109" s="199">
        <f t="shared" ref="E109" si="17">E94+E100+E103+E106</f>
        <v>0</v>
      </c>
      <c r="F109" s="237" t="e">
        <f>SUM(F94*E94+F103*E103+F106*E106)/E109</f>
        <v>#DIV/0!</v>
      </c>
      <c r="G109" s="238" t="s">
        <v>64</v>
      </c>
      <c r="H109" s="266" t="e">
        <f>H94*H92+H100*H98+H103*H101+H106*H104</f>
        <v>#DIV/0!</v>
      </c>
      <c r="I109" s="199">
        <f t="shared" si="12"/>
        <v>0</v>
      </c>
      <c r="J109" s="196" t="e">
        <f>SUM(J94*I94+J100*I100+J103*I103+J106*I106)/I109</f>
        <v>#DIV/0!</v>
      </c>
      <c r="K109" s="199">
        <f t="shared" si="12"/>
        <v>0</v>
      </c>
      <c r="L109" s="237" t="e">
        <f>SUM(L94*K94+L103*K103+L106*K106)/K109</f>
        <v>#DIV/0!</v>
      </c>
      <c r="M109" s="238" t="s">
        <v>64</v>
      </c>
      <c r="N109" s="266" t="e">
        <f>N94*N92+N100*N98+N103*N101+N106*N104</f>
        <v>#DIV/0!</v>
      </c>
      <c r="O109" s="199">
        <f t="shared" si="13"/>
        <v>0</v>
      </c>
      <c r="P109" s="196" t="e">
        <f>SUM(P94*O94+P100*O100+P103*O103+P106*O106)/O109</f>
        <v>#DIV/0!</v>
      </c>
      <c r="Q109" s="199">
        <f t="shared" ref="Q109" si="18">Q94+Q100+Q103+Q106</f>
        <v>0</v>
      </c>
      <c r="R109" s="237" t="e">
        <f>SUM(R94*Q94+R103*Q103+R106*Q106)/Q109</f>
        <v>#DIV/0!</v>
      </c>
      <c r="S109" s="238" t="s">
        <v>64</v>
      </c>
      <c r="T109" s="107"/>
      <c r="U109" s="107"/>
      <c r="V109" s="107"/>
      <c r="W109" s="135"/>
      <c r="X109" s="135"/>
      <c r="Y109" s="135"/>
    </row>
    <row r="110" spans="1:19">
      <c r="A110" s="236"/>
      <c r="B110" s="134"/>
      <c r="C110" s="224"/>
      <c r="D110" s="224"/>
      <c r="E110" s="224"/>
      <c r="F110" s="224"/>
      <c r="G110" s="224"/>
      <c r="H110" s="224"/>
      <c r="I110" s="224"/>
      <c r="J110" s="224"/>
      <c r="K110" s="224"/>
      <c r="L110" s="107"/>
      <c r="M110" s="107"/>
      <c r="N110" s="107"/>
      <c r="O110" s="107"/>
      <c r="P110" s="107"/>
      <c r="Q110" s="107"/>
      <c r="R110" s="107"/>
      <c r="S110" s="102"/>
    </row>
    <row r="111" spans="1:19">
      <c r="A111" s="236"/>
      <c r="B111" s="107"/>
      <c r="C111" s="107"/>
      <c r="D111" s="107"/>
      <c r="E111" s="107"/>
      <c r="F111" s="107"/>
      <c r="G111" s="107"/>
      <c r="H111" s="107"/>
      <c r="I111" s="107"/>
      <c r="J111" s="107"/>
      <c r="K111" s="107"/>
      <c r="L111" s="107"/>
      <c r="M111" s="107"/>
      <c r="N111" s="107"/>
      <c r="O111" s="107"/>
      <c r="P111" s="107"/>
      <c r="Q111" s="107"/>
      <c r="R111" s="107"/>
      <c r="S111" s="107"/>
    </row>
    <row r="112" ht="14.25" spans="1:18">
      <c r="A112" s="225" t="s">
        <v>680</v>
      </c>
      <c r="B112" s="103"/>
      <c r="C112" s="103"/>
      <c r="D112" s="103"/>
      <c r="E112" s="103"/>
      <c r="F112" s="103"/>
      <c r="G112" s="103"/>
      <c r="H112" s="103"/>
      <c r="I112" s="103"/>
      <c r="J112" s="103"/>
      <c r="K112" s="103"/>
      <c r="L112" s="103"/>
      <c r="M112" s="103"/>
      <c r="N112" s="103"/>
      <c r="O112" s="103"/>
      <c r="P112" s="103"/>
      <c r="Q112" s="103"/>
      <c r="R112" s="103"/>
    </row>
    <row r="113" spans="1:25">
      <c r="A113" s="226" t="s">
        <v>427</v>
      </c>
      <c r="B113" s="138" t="s">
        <v>643</v>
      </c>
      <c r="C113" s="139"/>
      <c r="D113" s="139"/>
      <c r="E113" s="139"/>
      <c r="F113" s="139"/>
      <c r="G113" s="176"/>
      <c r="H113" s="138" t="s">
        <v>644</v>
      </c>
      <c r="I113" s="139"/>
      <c r="J113" s="139"/>
      <c r="K113" s="139"/>
      <c r="L113" s="139"/>
      <c r="M113" s="176"/>
      <c r="N113" s="138" t="s">
        <v>645</v>
      </c>
      <c r="O113" s="139"/>
      <c r="P113" s="139"/>
      <c r="Q113" s="139"/>
      <c r="R113" s="139"/>
      <c r="S113" s="176"/>
      <c r="T113" s="107"/>
      <c r="U113" s="107"/>
      <c r="V113" s="107"/>
      <c r="W113" s="135"/>
      <c r="X113" s="135"/>
      <c r="Y113" s="135"/>
    </row>
    <row r="114" ht="48.75" spans="1:25">
      <c r="A114" s="227"/>
      <c r="B114" s="228" t="s">
        <v>681</v>
      </c>
      <c r="C114" s="228" t="s">
        <v>682</v>
      </c>
      <c r="D114" s="229" t="s">
        <v>683</v>
      </c>
      <c r="E114" s="179" t="s">
        <v>658</v>
      </c>
      <c r="F114" s="229" t="s">
        <v>660</v>
      </c>
      <c r="G114" s="260" t="s">
        <v>661</v>
      </c>
      <c r="H114" s="228" t="s">
        <v>681</v>
      </c>
      <c r="I114" s="228" t="s">
        <v>682</v>
      </c>
      <c r="J114" s="229" t="s">
        <v>683</v>
      </c>
      <c r="K114" s="283" t="s">
        <v>658</v>
      </c>
      <c r="L114" s="229" t="s">
        <v>660</v>
      </c>
      <c r="M114" s="260" t="s">
        <v>661</v>
      </c>
      <c r="N114" s="228" t="s">
        <v>681</v>
      </c>
      <c r="O114" s="228" t="s">
        <v>682</v>
      </c>
      <c r="P114" s="229" t="s">
        <v>683</v>
      </c>
      <c r="Q114" s="283" t="s">
        <v>658</v>
      </c>
      <c r="R114" s="229" t="s">
        <v>660</v>
      </c>
      <c r="S114" s="260" t="s">
        <v>661</v>
      </c>
      <c r="T114" s="107"/>
      <c r="U114" s="107"/>
      <c r="V114" s="107"/>
      <c r="W114" s="135"/>
      <c r="X114" s="135"/>
      <c r="Y114" s="135"/>
    </row>
    <row r="115" spans="1:25">
      <c r="A115" s="230" t="s">
        <v>124</v>
      </c>
      <c r="B115" s="119" t="e">
        <f>C115/C130</f>
        <v>#DIV/0!</v>
      </c>
      <c r="C115" s="124"/>
      <c r="D115" s="124"/>
      <c r="E115" s="261"/>
      <c r="F115" s="232"/>
      <c r="G115" s="262">
        <f>D115-F115</f>
        <v>0</v>
      </c>
      <c r="H115" s="119" t="e">
        <f>I115/I130</f>
        <v>#DIV/0!</v>
      </c>
      <c r="I115" s="193"/>
      <c r="J115" s="193"/>
      <c r="K115" s="285"/>
      <c r="L115" s="192"/>
      <c r="M115" s="262">
        <f>J115-L115</f>
        <v>0</v>
      </c>
      <c r="N115" s="119" t="e">
        <f>O115/O130</f>
        <v>#DIV/0!</v>
      </c>
      <c r="O115" s="284"/>
      <c r="P115" s="192"/>
      <c r="Q115" s="285"/>
      <c r="R115" s="192"/>
      <c r="S115" s="262">
        <f>P115-R115</f>
        <v>0</v>
      </c>
      <c r="T115" s="107"/>
      <c r="U115" s="107"/>
      <c r="V115" s="107"/>
      <c r="W115" s="135"/>
      <c r="X115" s="135"/>
      <c r="Y115" s="135"/>
    </row>
    <row r="116" spans="1:25">
      <c r="A116" s="233" t="s">
        <v>662</v>
      </c>
      <c r="B116" s="119" t="e">
        <f>C116/C115</f>
        <v>#DIV/0!</v>
      </c>
      <c r="C116" s="124"/>
      <c r="D116" s="124"/>
      <c r="E116" s="263"/>
      <c r="F116" s="124"/>
      <c r="G116" s="183" t="s">
        <v>64</v>
      </c>
      <c r="H116" s="119" t="e">
        <f>I116/I115</f>
        <v>#DIV/0!</v>
      </c>
      <c r="I116" s="193"/>
      <c r="J116" s="193"/>
      <c r="K116" s="287"/>
      <c r="L116" s="193"/>
      <c r="M116" s="183" t="s">
        <v>64</v>
      </c>
      <c r="N116" s="119" t="e">
        <f>O116/O115</f>
        <v>#DIV/0!</v>
      </c>
      <c r="O116" s="286"/>
      <c r="P116" s="193"/>
      <c r="Q116" s="287"/>
      <c r="R116" s="193"/>
      <c r="S116" s="183" t="s">
        <v>64</v>
      </c>
      <c r="T116" s="107"/>
      <c r="U116" s="107"/>
      <c r="V116" s="107"/>
      <c r="W116" s="135"/>
      <c r="X116" s="135"/>
      <c r="Y116" s="135"/>
    </row>
    <row r="117" spans="1:25">
      <c r="A117" s="233" t="s">
        <v>663</v>
      </c>
      <c r="B117" s="119" t="e">
        <f>C117/C115</f>
        <v>#DIV/0!</v>
      </c>
      <c r="C117" s="124"/>
      <c r="D117" s="124"/>
      <c r="E117" s="263"/>
      <c r="F117" s="124"/>
      <c r="G117" s="183" t="s">
        <v>64</v>
      </c>
      <c r="H117" s="119" t="e">
        <f>I117/I115</f>
        <v>#DIV/0!</v>
      </c>
      <c r="I117" s="193"/>
      <c r="J117" s="193"/>
      <c r="K117" s="287"/>
      <c r="L117" s="193"/>
      <c r="M117" s="183" t="s">
        <v>64</v>
      </c>
      <c r="N117" s="119" t="e">
        <f>O117/O115</f>
        <v>#DIV/0!</v>
      </c>
      <c r="O117" s="286"/>
      <c r="P117" s="193"/>
      <c r="Q117" s="287"/>
      <c r="R117" s="193"/>
      <c r="S117" s="183" t="s">
        <v>64</v>
      </c>
      <c r="T117" s="107"/>
      <c r="U117" s="107"/>
      <c r="V117" s="107"/>
      <c r="W117" s="135"/>
      <c r="X117" s="135"/>
      <c r="Y117" s="135"/>
    </row>
    <row r="118" spans="1:25">
      <c r="A118" s="230" t="s">
        <v>125</v>
      </c>
      <c r="B118" s="119" t="e">
        <f>C118/$C$130</f>
        <v>#DIV/0!</v>
      </c>
      <c r="C118" s="124"/>
      <c r="D118" s="124"/>
      <c r="E118" s="184"/>
      <c r="F118" s="185" t="s">
        <v>64</v>
      </c>
      <c r="G118" s="183" t="s">
        <v>64</v>
      </c>
      <c r="H118" s="119" t="e">
        <f>I118/$I$130</f>
        <v>#DIV/0!</v>
      </c>
      <c r="I118" s="193"/>
      <c r="J118" s="193"/>
      <c r="K118" s="184"/>
      <c r="L118" s="185" t="s">
        <v>64</v>
      </c>
      <c r="M118" s="183" t="s">
        <v>64</v>
      </c>
      <c r="N118" s="119" t="e">
        <f>O118/$O$130</f>
        <v>#DIV/0!</v>
      </c>
      <c r="O118" s="286"/>
      <c r="P118" s="193"/>
      <c r="Q118" s="184"/>
      <c r="R118" s="185" t="s">
        <v>64</v>
      </c>
      <c r="S118" s="183" t="s">
        <v>64</v>
      </c>
      <c r="T118" s="107"/>
      <c r="U118" s="107"/>
      <c r="V118" s="107"/>
      <c r="W118" s="135"/>
      <c r="X118" s="135"/>
      <c r="Y118" s="135"/>
    </row>
    <row r="119" spans="1:25">
      <c r="A119" s="233" t="s">
        <v>662</v>
      </c>
      <c r="B119" s="119" t="e">
        <f>C119/C118</f>
        <v>#DIV/0!</v>
      </c>
      <c r="C119" s="124"/>
      <c r="D119" s="124"/>
      <c r="E119" s="184"/>
      <c r="F119" s="185" t="s">
        <v>64</v>
      </c>
      <c r="G119" s="183" t="s">
        <v>64</v>
      </c>
      <c r="H119" s="119" t="e">
        <f>I119/I118</f>
        <v>#DIV/0!</v>
      </c>
      <c r="I119" s="193"/>
      <c r="J119" s="193"/>
      <c r="K119" s="184"/>
      <c r="L119" s="185" t="s">
        <v>64</v>
      </c>
      <c r="M119" s="183" t="s">
        <v>64</v>
      </c>
      <c r="N119" s="119" t="e">
        <f>O119/O118</f>
        <v>#DIV/0!</v>
      </c>
      <c r="O119" s="286"/>
      <c r="P119" s="193"/>
      <c r="Q119" s="184"/>
      <c r="R119" s="185" t="s">
        <v>64</v>
      </c>
      <c r="S119" s="183" t="s">
        <v>64</v>
      </c>
      <c r="T119" s="107"/>
      <c r="U119" s="107"/>
      <c r="V119" s="107"/>
      <c r="W119" s="135"/>
      <c r="X119" s="135"/>
      <c r="Y119" s="135"/>
    </row>
    <row r="120" spans="1:25">
      <c r="A120" s="233" t="s">
        <v>663</v>
      </c>
      <c r="B120" s="119" t="e">
        <f>C120/C118</f>
        <v>#DIV/0!</v>
      </c>
      <c r="C120" s="124"/>
      <c r="D120" s="124"/>
      <c r="E120" s="184"/>
      <c r="F120" s="185" t="s">
        <v>64</v>
      </c>
      <c r="G120" s="183" t="s">
        <v>64</v>
      </c>
      <c r="H120" s="119" t="e">
        <f>I120/I118</f>
        <v>#DIV/0!</v>
      </c>
      <c r="I120" s="193"/>
      <c r="J120" s="193"/>
      <c r="K120" s="184"/>
      <c r="L120" s="185" t="s">
        <v>64</v>
      </c>
      <c r="M120" s="183" t="s">
        <v>64</v>
      </c>
      <c r="N120" s="119" t="e">
        <f>O120/O118</f>
        <v>#DIV/0!</v>
      </c>
      <c r="O120" s="286"/>
      <c r="P120" s="193"/>
      <c r="Q120" s="184"/>
      <c r="R120" s="185" t="s">
        <v>64</v>
      </c>
      <c r="S120" s="183" t="s">
        <v>64</v>
      </c>
      <c r="T120" s="107"/>
      <c r="U120" s="107"/>
      <c r="V120" s="107"/>
      <c r="W120" s="135"/>
      <c r="X120" s="135"/>
      <c r="Y120" s="135"/>
    </row>
    <row r="121" spans="1:25">
      <c r="A121" s="230" t="s">
        <v>665</v>
      </c>
      <c r="B121" s="119" t="e">
        <f>C121/$C$130</f>
        <v>#DIV/0!</v>
      </c>
      <c r="C121" s="124"/>
      <c r="D121" s="124"/>
      <c r="E121" s="264"/>
      <c r="F121" s="265"/>
      <c r="G121" s="262">
        <f>D121-F121</f>
        <v>0</v>
      </c>
      <c r="H121" s="119" t="e">
        <f>I121/$I$130</f>
        <v>#DIV/0!</v>
      </c>
      <c r="I121" s="193"/>
      <c r="J121" s="193"/>
      <c r="K121" s="264"/>
      <c r="L121" s="265"/>
      <c r="M121" s="262">
        <f>J121-L121</f>
        <v>0</v>
      </c>
      <c r="N121" s="119" t="e">
        <f>O121/$O$130</f>
        <v>#DIV/0!</v>
      </c>
      <c r="O121" s="286"/>
      <c r="P121" s="193"/>
      <c r="Q121" s="264"/>
      <c r="R121" s="265"/>
      <c r="S121" s="262">
        <f>P121-R121</f>
        <v>0</v>
      </c>
      <c r="T121" s="107"/>
      <c r="U121" s="107"/>
      <c r="V121" s="107"/>
      <c r="W121" s="135"/>
      <c r="X121" s="135"/>
      <c r="Y121" s="135"/>
    </row>
    <row r="122" spans="1:25">
      <c r="A122" s="233" t="s">
        <v>662</v>
      </c>
      <c r="B122" s="119" t="e">
        <f>C122/C121</f>
        <v>#DIV/0!</v>
      </c>
      <c r="C122" s="124"/>
      <c r="D122" s="124"/>
      <c r="E122" s="264"/>
      <c r="F122" s="265"/>
      <c r="G122" s="183" t="s">
        <v>64</v>
      </c>
      <c r="H122" s="119" t="e">
        <f>I122/I121</f>
        <v>#DIV/0!</v>
      </c>
      <c r="I122" s="193"/>
      <c r="J122" s="193"/>
      <c r="K122" s="264"/>
      <c r="L122" s="265"/>
      <c r="M122" s="183" t="s">
        <v>64</v>
      </c>
      <c r="N122" s="119" t="e">
        <f>O122/O121</f>
        <v>#DIV/0!</v>
      </c>
      <c r="O122" s="286"/>
      <c r="P122" s="193"/>
      <c r="Q122" s="264"/>
      <c r="R122" s="265"/>
      <c r="S122" s="183" t="s">
        <v>64</v>
      </c>
      <c r="T122" s="107"/>
      <c r="U122" s="107"/>
      <c r="V122" s="107"/>
      <c r="W122" s="135"/>
      <c r="X122" s="135"/>
      <c r="Y122" s="135"/>
    </row>
    <row r="123" spans="1:25">
      <c r="A123" s="233" t="s">
        <v>663</v>
      </c>
      <c r="B123" s="119" t="e">
        <f>C123/C121</f>
        <v>#DIV/0!</v>
      </c>
      <c r="C123" s="124"/>
      <c r="D123" s="124"/>
      <c r="E123" s="264"/>
      <c r="F123" s="265"/>
      <c r="G123" s="183" t="s">
        <v>64</v>
      </c>
      <c r="H123" s="119" t="e">
        <f>I123/I121</f>
        <v>#DIV/0!</v>
      </c>
      <c r="I123" s="193"/>
      <c r="J123" s="193"/>
      <c r="K123" s="264"/>
      <c r="L123" s="265"/>
      <c r="M123" s="183" t="s">
        <v>64</v>
      </c>
      <c r="N123" s="119" t="e">
        <f>O123/O121</f>
        <v>#DIV/0!</v>
      </c>
      <c r="O123" s="286"/>
      <c r="P123" s="193"/>
      <c r="Q123" s="264"/>
      <c r="R123" s="265"/>
      <c r="S123" s="183" t="s">
        <v>64</v>
      </c>
      <c r="T123" s="107"/>
      <c r="U123" s="107"/>
      <c r="V123" s="107"/>
      <c r="W123" s="135"/>
      <c r="X123" s="135"/>
      <c r="Y123" s="135"/>
    </row>
    <row r="124" spans="1:25">
      <c r="A124" s="230" t="s">
        <v>127</v>
      </c>
      <c r="B124" s="119" t="e">
        <f>C124/$C$130</f>
        <v>#DIV/0!</v>
      </c>
      <c r="C124" s="124"/>
      <c r="D124" s="124"/>
      <c r="E124" s="263"/>
      <c r="F124" s="124"/>
      <c r="G124" s="262">
        <f>D124-F124</f>
        <v>0</v>
      </c>
      <c r="H124" s="119" t="e">
        <f>I124/$I$130</f>
        <v>#DIV/0!</v>
      </c>
      <c r="I124" s="193"/>
      <c r="J124" s="193"/>
      <c r="K124" s="287"/>
      <c r="L124" s="193"/>
      <c r="M124" s="262">
        <f>J124-L124</f>
        <v>0</v>
      </c>
      <c r="N124" s="119" t="e">
        <f>O124/$O$130</f>
        <v>#DIV/0!</v>
      </c>
      <c r="O124" s="286"/>
      <c r="P124" s="193"/>
      <c r="Q124" s="287"/>
      <c r="R124" s="193"/>
      <c r="S124" s="262">
        <f>P124-R124</f>
        <v>0</v>
      </c>
      <c r="T124" s="107"/>
      <c r="U124" s="107"/>
      <c r="V124" s="107"/>
      <c r="W124" s="135"/>
      <c r="X124" s="135"/>
      <c r="Y124" s="135"/>
    </row>
    <row r="125" spans="1:25">
      <c r="A125" s="233" t="s">
        <v>662</v>
      </c>
      <c r="B125" s="119" t="e">
        <f>C125/C124</f>
        <v>#DIV/0!</v>
      </c>
      <c r="C125" s="124"/>
      <c r="D125" s="124"/>
      <c r="E125" s="263"/>
      <c r="F125" s="124"/>
      <c r="G125" s="183" t="s">
        <v>64</v>
      </c>
      <c r="H125" s="119" t="e">
        <f>I125/I124</f>
        <v>#DIV/0!</v>
      </c>
      <c r="I125" s="193"/>
      <c r="J125" s="193"/>
      <c r="K125" s="287"/>
      <c r="L125" s="193"/>
      <c r="M125" s="183" t="s">
        <v>64</v>
      </c>
      <c r="N125" s="119" t="e">
        <f>O125/O124</f>
        <v>#DIV/0!</v>
      </c>
      <c r="O125" s="286"/>
      <c r="P125" s="193"/>
      <c r="Q125" s="287"/>
      <c r="R125" s="193"/>
      <c r="S125" s="183" t="s">
        <v>64</v>
      </c>
      <c r="T125" s="107"/>
      <c r="U125" s="107"/>
      <c r="V125" s="107"/>
      <c r="W125" s="135"/>
      <c r="X125" s="135"/>
      <c r="Y125" s="135"/>
    </row>
    <row r="126" spans="1:25">
      <c r="A126" s="233" t="s">
        <v>663</v>
      </c>
      <c r="B126" s="119" t="e">
        <f>C126/C124</f>
        <v>#DIV/0!</v>
      </c>
      <c r="C126" s="124"/>
      <c r="D126" s="124"/>
      <c r="E126" s="263"/>
      <c r="F126" s="124"/>
      <c r="G126" s="183" t="s">
        <v>64</v>
      </c>
      <c r="H126" s="119" t="e">
        <f>I126/I124</f>
        <v>#DIV/0!</v>
      </c>
      <c r="I126" s="193"/>
      <c r="J126" s="193"/>
      <c r="K126" s="287"/>
      <c r="L126" s="193"/>
      <c r="M126" s="183" t="s">
        <v>64</v>
      </c>
      <c r="N126" s="119" t="e">
        <f>O126/O124</f>
        <v>#DIV/0!</v>
      </c>
      <c r="O126" s="286"/>
      <c r="P126" s="193"/>
      <c r="Q126" s="287"/>
      <c r="R126" s="193"/>
      <c r="S126" s="183" t="s">
        <v>64</v>
      </c>
      <c r="T126" s="107"/>
      <c r="U126" s="107"/>
      <c r="V126" s="107"/>
      <c r="W126" s="135"/>
      <c r="X126" s="135"/>
      <c r="Y126" s="135"/>
    </row>
    <row r="127" spans="1:25">
      <c r="A127" s="230" t="s">
        <v>128</v>
      </c>
      <c r="B127" s="119" t="e">
        <f>C127/$C$130</f>
        <v>#DIV/0!</v>
      </c>
      <c r="C127" s="124"/>
      <c r="D127" s="124"/>
      <c r="E127" s="263"/>
      <c r="F127" s="124"/>
      <c r="G127" s="262">
        <f>D127-F127</f>
        <v>0</v>
      </c>
      <c r="H127" s="119" t="e">
        <f>I127/$I$130</f>
        <v>#DIV/0!</v>
      </c>
      <c r="I127" s="193"/>
      <c r="J127" s="193"/>
      <c r="K127" s="287"/>
      <c r="L127" s="193"/>
      <c r="M127" s="262">
        <f>J127-L127</f>
        <v>0</v>
      </c>
      <c r="N127" s="119" t="e">
        <f>O127/$O$130</f>
        <v>#DIV/0!</v>
      </c>
      <c r="O127" s="286"/>
      <c r="P127" s="193"/>
      <c r="Q127" s="287"/>
      <c r="R127" s="193"/>
      <c r="S127" s="262">
        <f>P127-R127</f>
        <v>0</v>
      </c>
      <c r="T127" s="107"/>
      <c r="U127" s="107"/>
      <c r="V127" s="107"/>
      <c r="W127" s="135"/>
      <c r="X127" s="135"/>
      <c r="Y127" s="135"/>
    </row>
    <row r="128" spans="1:25">
      <c r="A128" s="233" t="s">
        <v>662</v>
      </c>
      <c r="B128" s="119" t="e">
        <f>C128/C127</f>
        <v>#DIV/0!</v>
      </c>
      <c r="C128" s="124"/>
      <c r="D128" s="124"/>
      <c r="E128" s="263"/>
      <c r="F128" s="124"/>
      <c r="G128" s="183" t="s">
        <v>64</v>
      </c>
      <c r="H128" s="119" t="e">
        <f>I128/I127</f>
        <v>#DIV/0!</v>
      </c>
      <c r="I128" s="193"/>
      <c r="J128" s="193"/>
      <c r="K128" s="287"/>
      <c r="L128" s="193"/>
      <c r="M128" s="183" t="s">
        <v>64</v>
      </c>
      <c r="N128" s="119" t="e">
        <f>O128/O127</f>
        <v>#DIV/0!</v>
      </c>
      <c r="O128" s="286"/>
      <c r="P128" s="193"/>
      <c r="Q128" s="287"/>
      <c r="R128" s="193"/>
      <c r="S128" s="183" t="s">
        <v>64</v>
      </c>
      <c r="T128" s="107"/>
      <c r="U128" s="107"/>
      <c r="V128" s="107"/>
      <c r="W128" s="135"/>
      <c r="X128" s="135"/>
      <c r="Y128" s="135"/>
    </row>
    <row r="129" spans="1:25">
      <c r="A129" s="233" t="s">
        <v>663</v>
      </c>
      <c r="B129" s="119" t="e">
        <f>C129/C127</f>
        <v>#DIV/0!</v>
      </c>
      <c r="C129" s="124"/>
      <c r="D129" s="124"/>
      <c r="E129" s="124"/>
      <c r="F129" s="124"/>
      <c r="G129" s="183" t="s">
        <v>64</v>
      </c>
      <c r="H129" s="119" t="e">
        <f>I129/I127</f>
        <v>#DIV/0!</v>
      </c>
      <c r="I129" s="193"/>
      <c r="J129" s="193"/>
      <c r="K129" s="287"/>
      <c r="L129" s="193"/>
      <c r="M129" s="183" t="s">
        <v>64</v>
      </c>
      <c r="N129" s="119" t="e">
        <f>O129/O127</f>
        <v>#DIV/0!</v>
      </c>
      <c r="O129" s="286"/>
      <c r="P129" s="193"/>
      <c r="Q129" s="287"/>
      <c r="R129" s="193"/>
      <c r="S129" s="183" t="s">
        <v>64</v>
      </c>
      <c r="T129" s="107"/>
      <c r="U129" s="107"/>
      <c r="V129" s="107"/>
      <c r="W129" s="135"/>
      <c r="X129" s="135"/>
      <c r="Y129" s="135"/>
    </row>
    <row r="130" spans="1:25">
      <c r="A130" s="230" t="s">
        <v>123</v>
      </c>
      <c r="B130" s="119" t="e">
        <f>B115+B121+B124+B127</f>
        <v>#DIV/0!</v>
      </c>
      <c r="C130" s="195">
        <f>C115+C121+C124+C127</f>
        <v>0</v>
      </c>
      <c r="D130" s="172" t="e">
        <f>(D115*C115+D124*C124+D127*C127)/SUM(C115+C124+C127)</f>
        <v>#DIV/0!</v>
      </c>
      <c r="E130" s="195">
        <f>E115+E121+E124+E127</f>
        <v>0</v>
      </c>
      <c r="F130" s="172" t="e">
        <f>(E115*F115+E124*F124+E127*F127)/SUM(F115+F124+F127)</f>
        <v>#DIV/0!</v>
      </c>
      <c r="G130" s="262" t="e">
        <f>D130-F130</f>
        <v>#DIV/0!</v>
      </c>
      <c r="H130" s="119" t="e">
        <f>H115+H121+H124+H127</f>
        <v>#DIV/0!</v>
      </c>
      <c r="I130" s="195">
        <f t="shared" ref="I130:I132" si="19">I115+I121+I124+I127</f>
        <v>0</v>
      </c>
      <c r="J130" s="172" t="e">
        <f>(J115*I115+J124*I124+J127*I127)/SUM(I115+I124+I127)</f>
        <v>#DIV/0!</v>
      </c>
      <c r="K130" s="195">
        <f>K115+K121+K124+K127</f>
        <v>0</v>
      </c>
      <c r="L130" s="172" t="e">
        <f>(K115*L115+K124*L124+K127*L127)/SUM(L115+L124+L127)</f>
        <v>#DIV/0!</v>
      </c>
      <c r="M130" s="262" t="e">
        <f>J130-L130</f>
        <v>#DIV/0!</v>
      </c>
      <c r="N130" s="119" t="e">
        <f>N115+N121+N124+N127</f>
        <v>#DIV/0!</v>
      </c>
      <c r="O130" s="195">
        <f t="shared" ref="O130:O132" si="20">O115+O121+O124+O127</f>
        <v>0</v>
      </c>
      <c r="P130" s="172" t="e">
        <f>(P115*O115+P124*O124+P127*O127)/SUM(O115+O124+O127)</f>
        <v>#DIV/0!</v>
      </c>
      <c r="Q130" s="195">
        <f>Q115+Q121+Q124+Q127</f>
        <v>0</v>
      </c>
      <c r="R130" s="172" t="e">
        <f>(Q115*R115+Q124*R124+Q127*R127)/SUM(R115+R124+R127)</f>
        <v>#DIV/0!</v>
      </c>
      <c r="S130" s="262" t="e">
        <f>P130-R130</f>
        <v>#DIV/0!</v>
      </c>
      <c r="T130" s="107"/>
      <c r="U130" s="107"/>
      <c r="V130" s="107"/>
      <c r="W130" s="135"/>
      <c r="X130" s="135"/>
      <c r="Y130" s="135"/>
    </row>
    <row r="131" spans="1:25">
      <c r="A131" s="233" t="s">
        <v>662</v>
      </c>
      <c r="B131" s="119" t="e">
        <f>B116*B115+B121*B122+B125*B124+B128*B127</f>
        <v>#DIV/0!</v>
      </c>
      <c r="C131" s="195">
        <f t="shared" ref="C131:C132" si="21">C116+C122+C125+C128</f>
        <v>0</v>
      </c>
      <c r="D131" s="172" t="e">
        <f t="shared" ref="D131:D132" si="22">(D116*C116+D125*C125+D128*C128)/SUM(C116+C125+C128)</f>
        <v>#DIV/0!</v>
      </c>
      <c r="E131" s="195">
        <f t="shared" ref="E131:E132" si="23">E116+E122+E125+E128</f>
        <v>0</v>
      </c>
      <c r="F131" s="172" t="e">
        <f>(E116*F116+E125*F125+E128*F128)/SUM(F116+F125+F128)</f>
        <v>#DIV/0!</v>
      </c>
      <c r="G131" s="183" t="s">
        <v>64</v>
      </c>
      <c r="H131" s="119" t="e">
        <f>H116*H115+H121*H122+H125*H124+H128*H127</f>
        <v>#DIV/0!</v>
      </c>
      <c r="I131" s="195">
        <f t="shared" si="19"/>
        <v>0</v>
      </c>
      <c r="J131" s="172" t="e">
        <f t="shared" ref="J131:J132" si="24">(J116*I116+J125*I125+J128*I128)/SUM(I116+I125+I128)</f>
        <v>#DIV/0!</v>
      </c>
      <c r="K131" s="195">
        <f t="shared" ref="K131:K132" si="25">K116+K122+K125+K128</f>
        <v>0</v>
      </c>
      <c r="L131" s="172" t="e">
        <f>(K116*L116+K125*L125+K128*L128)/SUM(L116+L125+L128)</f>
        <v>#DIV/0!</v>
      </c>
      <c r="M131" s="183" t="s">
        <v>64</v>
      </c>
      <c r="N131" s="294" t="e">
        <f>N116*N115+N121*N122+N125*N124+N128*N127</f>
        <v>#DIV/0!</v>
      </c>
      <c r="O131" s="195">
        <f t="shared" si="20"/>
        <v>0</v>
      </c>
      <c r="P131" s="172" t="e">
        <f t="shared" ref="P131:P132" si="26">(P116*O116+P125*O125+P128*O128)/SUM(O116+O125+O128)</f>
        <v>#DIV/0!</v>
      </c>
      <c r="Q131" s="195">
        <f t="shared" ref="Q131:Q132" si="27">Q116+Q122+Q125+Q128</f>
        <v>0</v>
      </c>
      <c r="R131" s="172" t="e">
        <f>(Q116*R116+Q125*R125+Q128*R128)/SUM(R116+R125+R128)</f>
        <v>#DIV/0!</v>
      </c>
      <c r="S131" s="183" t="s">
        <v>64</v>
      </c>
      <c r="T131" s="107"/>
      <c r="U131" s="107"/>
      <c r="V131" s="107"/>
      <c r="W131" s="135"/>
      <c r="X131" s="135"/>
      <c r="Y131" s="135"/>
    </row>
    <row r="132" ht="14.25" spans="1:25">
      <c r="A132" s="235" t="s">
        <v>663</v>
      </c>
      <c r="B132" s="198" t="e">
        <f>B117*B115+B123*B121+B126*B124+B129*B127</f>
        <v>#DIV/0!</v>
      </c>
      <c r="C132" s="199">
        <f t="shared" si="21"/>
        <v>0</v>
      </c>
      <c r="D132" s="172" t="e">
        <f t="shared" si="22"/>
        <v>#DIV/0!</v>
      </c>
      <c r="E132" s="199">
        <f t="shared" si="23"/>
        <v>0</v>
      </c>
      <c r="F132" s="172" t="e">
        <f>(E117*F117+E126*F126+E129*F129)/SUM(F117+F126+F129)</f>
        <v>#DIV/0!</v>
      </c>
      <c r="G132" s="238" t="s">
        <v>64</v>
      </c>
      <c r="H132" s="198" t="e">
        <f>H117*H115+H123*H121+H126*H124+H129*H127</f>
        <v>#DIV/0!</v>
      </c>
      <c r="I132" s="199">
        <f t="shared" si="19"/>
        <v>0</v>
      </c>
      <c r="J132" s="172" t="e">
        <f t="shared" si="24"/>
        <v>#DIV/0!</v>
      </c>
      <c r="K132" s="199">
        <f t="shared" si="25"/>
        <v>0</v>
      </c>
      <c r="L132" s="172" t="e">
        <f>(K117*L117+K126*L126+K129*L129)/SUM(L117+L126+L129)</f>
        <v>#DIV/0!</v>
      </c>
      <c r="M132" s="238" t="s">
        <v>64</v>
      </c>
      <c r="N132" s="295" t="e">
        <f>N117*N115+N123*N121+N126*N124+N129*N127</f>
        <v>#DIV/0!</v>
      </c>
      <c r="O132" s="199">
        <f t="shared" si="20"/>
        <v>0</v>
      </c>
      <c r="P132" s="172" t="e">
        <f t="shared" si="26"/>
        <v>#DIV/0!</v>
      </c>
      <c r="Q132" s="199">
        <f t="shared" si="27"/>
        <v>0</v>
      </c>
      <c r="R132" s="172" t="e">
        <f>(Q117*R117+Q126*R126+Q129*R129)/SUM(R117+R126+R129)</f>
        <v>#DIV/0!</v>
      </c>
      <c r="S132" s="238" t="s">
        <v>64</v>
      </c>
      <c r="T132" s="107"/>
      <c r="U132" s="107"/>
      <c r="V132" s="107"/>
      <c r="W132" s="135"/>
      <c r="X132" s="135"/>
      <c r="Y132" s="135"/>
    </row>
  </sheetData>
  <sheetProtection formatCells="0" formatColumns="0" formatRows="0"/>
  <protectedRanges>
    <protectedRange sqref="A2:D2" name="区域1"/>
    <protectedRange sqref="B18:C18 C20 B6:B11 B14:B17 B19" name="区域2"/>
    <protectedRange sqref="C69:F69 H69:K69 M69:P69" name="区域4"/>
    <protectedRange sqref="P84:P86 G80:G81 G83:G86 Q80:Q83 J74:J79 S74:S79" name="区域5"/>
    <protectedRange sqref="B69 L69 G69" name="区域6"/>
    <protectedRange sqref="E2:I2" name="区域1_1"/>
    <protectedRange sqref="B20" name="区域2_1"/>
    <protectedRange sqref="E18:G19" name="区域2_4"/>
    <protectedRange sqref="D51:D53 D57:D65 K51:K53 K57:K65 R51:R53 R57:R65 O51:O68 V51:V68 H51:H68 D54:G56 K54:N56 R54:U56" name="区域4_2"/>
    <protectedRange sqref="B66:C68 I66:J68 P66:Q68 C107:C109 I107:I109 O107:O109 C130:C132 I130:I132 O130:O132 C51:C65 J51:J65 Q51:Q65 E130:E132 K130:K132 Q130:Q132 K107:K109 Q107:Q109 E107:E109 E66:E68 L66:L68 S66:S68" name="区域6_1"/>
    <protectedRange sqref="N130:N132 G92:G109 M92:M109 S92:S109 B130:B132 O115:P129 G130:H132 M115:M132 S115:S132 E118:F120 G115:G129" name="区域6_2"/>
    <protectedRange sqref="B107:B109 H107:H109 N107:N109" name="区域6_3"/>
    <protectedRange sqref="C92:D106 I92:J106 O92:P106 J107:J109 L107:L109 P107:P109 R107:R109 D107:D109 F107:F109 D66:D68 F66:G68 K66:K68 M66:N68 R66:R68 T66:U68" name="区域7_1"/>
    <protectedRange sqref="M27:M41" name="区域3_2"/>
    <protectedRange sqref="L51:N53" name="区域4_3"/>
    <protectedRange sqref="L57:N65" name="区域4_4"/>
    <protectedRange sqref="T52:U53 U51 S51:S53" name="区域4_5"/>
    <protectedRange sqref="T51" name="区域4_1_1"/>
    <protectedRange sqref="S57:U65" name="区域4_6"/>
    <protectedRange sqref="E115:F117" name="区域6_4"/>
    <protectedRange sqref="E121:F129" name="区域6_5"/>
    <protectedRange sqref="K115:L129" name="区域6_6"/>
    <protectedRange sqref="Q115:R129" name="区域6_7"/>
    <protectedRange sqref="Q92:R106" name="区域7_3"/>
    <protectedRange sqref="K92:L106" name="区域7_5"/>
    <protectedRange sqref="E92:F106" name="区域7_6"/>
    <protectedRange sqref="C6:C17 C19" name="区域2_2_1"/>
    <protectedRange sqref="B12:B13" name="区域2_3_1"/>
    <protectedRange sqref="E6:G17" name="区域2_4_1"/>
    <protectedRange sqref="E20:G20" name="区域2_4_3"/>
    <protectedRange sqref="L79:P79 K74:P78 Q74:R79" name="区域5_1_1"/>
    <protectedRange sqref="B43:M44 B27:L41" name="区域3"/>
    <protectedRange sqref="B115:D129 H115:H129 N115:N129 B92:B106 H92:H106 N92:N106 B51:B65 I51:I65 P51:P65" name="区域6_10"/>
    <protectedRange sqref="D130:D132 F130:F132 J130:J132 L130:L132 P130:P132 R130:R132" name="区域6_11"/>
    <protectedRange sqref="I115:J129" name="区域6_12"/>
  </protectedRanges>
  <mergeCells count="26">
    <mergeCell ref="A1:P1"/>
    <mergeCell ref="E4:G4"/>
    <mergeCell ref="B21:G21"/>
    <mergeCell ref="B25:E25"/>
    <mergeCell ref="F25:I25"/>
    <mergeCell ref="J25:M25"/>
    <mergeCell ref="B49:H49"/>
    <mergeCell ref="I49:O49"/>
    <mergeCell ref="P49:V49"/>
    <mergeCell ref="B72:J72"/>
    <mergeCell ref="K72:S72"/>
    <mergeCell ref="B90:G90"/>
    <mergeCell ref="H90:M90"/>
    <mergeCell ref="N90:S90"/>
    <mergeCell ref="B113:G113"/>
    <mergeCell ref="H113:M113"/>
    <mergeCell ref="N113:S113"/>
    <mergeCell ref="A4:A5"/>
    <mergeCell ref="A25:A26"/>
    <mergeCell ref="A49:A50"/>
    <mergeCell ref="A72:A73"/>
    <mergeCell ref="A90:A91"/>
    <mergeCell ref="A113:A114"/>
    <mergeCell ref="B4:B5"/>
    <mergeCell ref="C4:C5"/>
    <mergeCell ref="D4:D5"/>
  </mergeCells>
  <dataValidations count="2">
    <dataValidation type="decimal" operator="greaterThanOrEqual" allowBlank="1" showInputMessage="1" showErrorMessage="1" sqref="C17 E17:G17 C19">
      <formula1>0</formula1>
    </dataValidation>
    <dataValidation showInputMessage="1" showErrorMessage="1" sqref="I2"/>
  </dataValidations>
  <pageMargins left="0.707638888888889" right="0.707638888888889" top="0.629166666666667" bottom="0.432638888888889" header="0.313888888888889" footer="0.313888888888889"/>
  <pageSetup paperSize="9" scale="40" fitToHeight="0" orientation="landscape"/>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pageSetUpPr fitToPage="1"/>
  </sheetPr>
  <dimension ref="A1:E41"/>
  <sheetViews>
    <sheetView showGridLines="0" view="pageBreakPreview" zoomScale="130" zoomScaleNormal="100" workbookViewId="0">
      <selection activeCell="A5" sqref="A5:A6"/>
    </sheetView>
  </sheetViews>
  <sheetFormatPr defaultColWidth="8.66666666666667" defaultRowHeight="13.5" outlineLevelCol="4"/>
  <cols>
    <col min="1" max="1" width="49.5" customWidth="1"/>
    <col min="2" max="2" width="11.1666666666667" style="80" customWidth="1"/>
    <col min="3" max="3" width="11.5" style="80" customWidth="1"/>
    <col min="4" max="4" width="13.5" style="80" customWidth="1"/>
    <col min="5" max="5" width="15.1666666666667" style="80" customWidth="1"/>
  </cols>
  <sheetData>
    <row r="1" s="27" customFormat="1" ht="22.5" spans="1:5">
      <c r="A1" s="30" t="s">
        <v>107</v>
      </c>
      <c r="B1" s="30"/>
      <c r="C1" s="30"/>
      <c r="D1" s="30"/>
      <c r="E1" s="99"/>
    </row>
    <row r="2" s="27" customFormat="1" ht="12" spans="1:5">
      <c r="A2" s="32" t="str">
        <f ca="1">'[9]表1-1 资产配置状况'!A2</f>
        <v>公司名称：</v>
      </c>
      <c r="B2" s="68"/>
      <c r="C2" s="78"/>
      <c r="D2" s="78"/>
      <c r="E2" s="78"/>
    </row>
    <row r="3" s="27" customFormat="1" ht="12" spans="1:5">
      <c r="A3" s="35" t="s">
        <v>684</v>
      </c>
      <c r="B3" s="68"/>
      <c r="C3" s="68"/>
      <c r="D3" s="68"/>
      <c r="E3" s="68"/>
    </row>
    <row r="4" s="79" customFormat="1" ht="12.75" spans="1:5">
      <c r="A4" s="35" t="s">
        <v>685</v>
      </c>
      <c r="B4" s="68"/>
      <c r="C4" s="68"/>
      <c r="D4" s="68"/>
      <c r="E4" s="68"/>
    </row>
    <row r="5" spans="1:5">
      <c r="A5" s="81" t="s">
        <v>124</v>
      </c>
      <c r="B5" s="82" t="s">
        <v>686</v>
      </c>
      <c r="C5" s="83" t="s">
        <v>687</v>
      </c>
      <c r="D5" s="84"/>
      <c r="E5"/>
    </row>
    <row r="6" ht="14.25" spans="1:5">
      <c r="A6" s="85"/>
      <c r="B6" s="86"/>
      <c r="C6" s="86" t="s">
        <v>688</v>
      </c>
      <c r="D6" s="87" t="s">
        <v>689</v>
      </c>
      <c r="E6"/>
    </row>
    <row r="7" spans="1:5">
      <c r="A7" s="88" t="s">
        <v>690</v>
      </c>
      <c r="B7" s="89"/>
      <c r="C7" s="90"/>
      <c r="D7" s="91"/>
      <c r="E7"/>
    </row>
    <row r="8" spans="1:5">
      <c r="A8" s="92" t="s">
        <v>691</v>
      </c>
      <c r="B8" s="89"/>
      <c r="C8" s="93"/>
      <c r="D8" s="94"/>
      <c r="E8"/>
    </row>
    <row r="9" spans="1:5">
      <c r="A9" s="92" t="s">
        <v>692</v>
      </c>
      <c r="B9" s="93"/>
      <c r="C9" s="93"/>
      <c r="D9" s="94"/>
      <c r="E9"/>
    </row>
    <row r="10" spans="1:5">
      <c r="A10" s="92" t="s">
        <v>693</v>
      </c>
      <c r="B10" s="93"/>
      <c r="C10" s="93"/>
      <c r="D10" s="94"/>
      <c r="E10"/>
    </row>
    <row r="11" ht="14.25" spans="1:5">
      <c r="A11" s="95" t="s">
        <v>694</v>
      </c>
      <c r="B11" s="96"/>
      <c r="C11" s="97"/>
      <c r="D11" s="98"/>
      <c r="E11"/>
    </row>
    <row r="12" spans="2:5">
      <c r="B12"/>
      <c r="C12"/>
      <c r="D12"/>
      <c r="E12"/>
    </row>
    <row r="13" spans="2:5">
      <c r="B13"/>
      <c r="C13"/>
      <c r="D13"/>
      <c r="E13"/>
    </row>
    <row r="14" ht="14.25" spans="1:5">
      <c r="A14" s="35" t="s">
        <v>695</v>
      </c>
      <c r="B14" s="68"/>
      <c r="C14" s="68"/>
      <c r="D14" s="68"/>
      <c r="E14" s="68"/>
    </row>
    <row r="15" spans="1:5">
      <c r="A15" s="81" t="s">
        <v>127</v>
      </c>
      <c r="B15" s="82" t="s">
        <v>686</v>
      </c>
      <c r="C15" s="83" t="s">
        <v>687</v>
      </c>
      <c r="D15" s="84"/>
      <c r="E15"/>
    </row>
    <row r="16" ht="14.25" spans="1:5">
      <c r="A16" s="85"/>
      <c r="B16" s="86"/>
      <c r="C16" s="86" t="s">
        <v>688</v>
      </c>
      <c r="D16" s="87" t="s">
        <v>689</v>
      </c>
      <c r="E16"/>
    </row>
    <row r="17" spans="1:5">
      <c r="A17" s="88" t="s">
        <v>690</v>
      </c>
      <c r="B17" s="89"/>
      <c r="C17" s="90"/>
      <c r="D17" s="91"/>
      <c r="E17"/>
    </row>
    <row r="18" spans="1:5">
      <c r="A18" s="92" t="s">
        <v>691</v>
      </c>
      <c r="B18" s="89"/>
      <c r="C18" s="93"/>
      <c r="D18" s="94"/>
      <c r="E18"/>
    </row>
    <row r="19" spans="1:5">
      <c r="A19" s="92" t="s">
        <v>692</v>
      </c>
      <c r="B19" s="93"/>
      <c r="C19" s="93"/>
      <c r="D19" s="94"/>
      <c r="E19"/>
    </row>
    <row r="20" spans="1:5">
      <c r="A20" s="92" t="s">
        <v>693</v>
      </c>
      <c r="B20" s="93"/>
      <c r="C20" s="93"/>
      <c r="D20" s="94"/>
      <c r="E20"/>
    </row>
    <row r="21" ht="14.25" spans="1:5">
      <c r="A21" s="95" t="s">
        <v>694</v>
      </c>
      <c r="B21" s="96"/>
      <c r="C21" s="97"/>
      <c r="D21" s="98"/>
      <c r="E21"/>
    </row>
    <row r="22" spans="2:5">
      <c r="B22"/>
      <c r="C22"/>
      <c r="D22"/>
      <c r="E22"/>
    </row>
    <row r="23" spans="2:5">
      <c r="B23"/>
      <c r="C23"/>
      <c r="D23"/>
      <c r="E23"/>
    </row>
    <row r="24" ht="14.25" spans="1:5">
      <c r="A24" s="35" t="s">
        <v>696</v>
      </c>
      <c r="B24" s="68"/>
      <c r="C24" s="68"/>
      <c r="D24" s="68"/>
      <c r="E24" s="68"/>
    </row>
    <row r="25" spans="1:5">
      <c r="A25" s="81" t="s">
        <v>128</v>
      </c>
      <c r="B25" s="82" t="s">
        <v>686</v>
      </c>
      <c r="C25" s="83" t="s">
        <v>687</v>
      </c>
      <c r="D25" s="84"/>
      <c r="E25"/>
    </row>
    <row r="26" ht="14.25" spans="1:5">
      <c r="A26" s="85"/>
      <c r="B26" s="86"/>
      <c r="C26" s="86" t="s">
        <v>688</v>
      </c>
      <c r="D26" s="87" t="s">
        <v>689</v>
      </c>
      <c r="E26"/>
    </row>
    <row r="27" spans="1:5">
      <c r="A27" s="88" t="s">
        <v>690</v>
      </c>
      <c r="B27" s="89"/>
      <c r="C27" s="90"/>
      <c r="D27" s="91"/>
      <c r="E27"/>
    </row>
    <row r="28" spans="1:5">
      <c r="A28" s="92" t="s">
        <v>691</v>
      </c>
      <c r="B28" s="89"/>
      <c r="C28" s="93"/>
      <c r="D28" s="94"/>
      <c r="E28"/>
    </row>
    <row r="29" spans="1:5">
      <c r="A29" s="92" t="s">
        <v>692</v>
      </c>
      <c r="B29" s="93"/>
      <c r="C29" s="93"/>
      <c r="D29" s="94"/>
      <c r="E29"/>
    </row>
    <row r="30" spans="1:5">
      <c r="A30" s="92" t="s">
        <v>693</v>
      </c>
      <c r="B30" s="93"/>
      <c r="C30" s="93"/>
      <c r="D30" s="94"/>
      <c r="E30"/>
    </row>
    <row r="31" ht="14.25" spans="1:5">
      <c r="A31" s="95" t="s">
        <v>694</v>
      </c>
      <c r="B31" s="96"/>
      <c r="C31" s="97"/>
      <c r="D31" s="98"/>
      <c r="E31"/>
    </row>
    <row r="32" spans="2:5">
      <c r="B32"/>
      <c r="C32"/>
      <c r="D32"/>
      <c r="E32"/>
    </row>
    <row r="33" spans="2:5">
      <c r="B33"/>
      <c r="C33"/>
      <c r="D33"/>
      <c r="E33"/>
    </row>
    <row r="34" ht="14.25" spans="1:5">
      <c r="A34" s="35" t="s">
        <v>697</v>
      </c>
      <c r="B34" s="68"/>
      <c r="C34" s="68"/>
      <c r="D34" s="68"/>
      <c r="E34" s="68"/>
    </row>
    <row r="35" spans="1:5">
      <c r="A35" s="81" t="s">
        <v>123</v>
      </c>
      <c r="B35" s="82" t="s">
        <v>686</v>
      </c>
      <c r="C35" s="83" t="s">
        <v>687</v>
      </c>
      <c r="D35" s="84"/>
      <c r="E35"/>
    </row>
    <row r="36" ht="14.25" spans="1:5">
      <c r="A36" s="85"/>
      <c r="B36" s="86"/>
      <c r="C36" s="86" t="s">
        <v>688</v>
      </c>
      <c r="D36" s="87" t="s">
        <v>689</v>
      </c>
      <c r="E36"/>
    </row>
    <row r="37" spans="1:5">
      <c r="A37" s="88" t="s">
        <v>690</v>
      </c>
      <c r="B37" s="89"/>
      <c r="C37" s="90"/>
      <c r="D37" s="91"/>
      <c r="E37"/>
    </row>
    <row r="38" spans="1:5">
      <c r="A38" s="92" t="s">
        <v>691</v>
      </c>
      <c r="B38" s="89"/>
      <c r="C38" s="93"/>
      <c r="D38" s="94"/>
      <c r="E38"/>
    </row>
    <row r="39" spans="1:5">
      <c r="A39" s="92" t="s">
        <v>692</v>
      </c>
      <c r="B39" s="93"/>
      <c r="C39" s="93"/>
      <c r="D39" s="94"/>
      <c r="E39"/>
    </row>
    <row r="40" spans="1:5">
      <c r="A40" s="92" t="s">
        <v>693</v>
      </c>
      <c r="B40" s="93"/>
      <c r="C40" s="93"/>
      <c r="D40" s="94"/>
      <c r="E40"/>
    </row>
    <row r="41" ht="14.25" spans="1:5">
      <c r="A41" s="95" t="s">
        <v>694</v>
      </c>
      <c r="B41" s="96"/>
      <c r="C41" s="97"/>
      <c r="D41" s="98"/>
      <c r="E41"/>
    </row>
  </sheetData>
  <protectedRanges>
    <protectedRange sqref="A2:B2" name="区域1"/>
    <protectedRange sqref="C2:D2" name="区域1_1"/>
  </protectedRanges>
  <mergeCells count="13">
    <mergeCell ref="A1:D1"/>
    <mergeCell ref="C5:D5"/>
    <mergeCell ref="C15:D15"/>
    <mergeCell ref="C25:D25"/>
    <mergeCell ref="C35:D35"/>
    <mergeCell ref="A5:A6"/>
    <mergeCell ref="A15:A16"/>
    <mergeCell ref="A25:A26"/>
    <mergeCell ref="A35:A36"/>
    <mergeCell ref="B5:B6"/>
    <mergeCell ref="B15:B16"/>
    <mergeCell ref="B25:B26"/>
    <mergeCell ref="B35:B36"/>
  </mergeCells>
  <pageMargins left="0.75" right="0.75" top="1" bottom="1" header="0.5" footer="0.5"/>
  <pageSetup paperSize="9" scale="79" fitToWidth="0" orientation="landscape"/>
  <headerFooter/>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dimension ref="A1:Q9"/>
  <sheetViews>
    <sheetView showGridLines="0" view="pageBreakPreview" zoomScale="130" zoomScaleNormal="100" workbookViewId="0">
      <selection activeCell="R5" sqref="R5"/>
    </sheetView>
  </sheetViews>
  <sheetFormatPr defaultColWidth="8.66666666666667" defaultRowHeight="13.5"/>
  <cols>
    <col min="1" max="1" width="17.6666666666667" customWidth="1"/>
    <col min="2" max="2" width="7.33333333333333" style="29" customWidth="1"/>
    <col min="3" max="3" width="7.66666666666667" style="29" customWidth="1"/>
    <col min="4" max="4" width="12.3333333333333" style="29" customWidth="1"/>
    <col min="5" max="11" width="6.5" style="29" customWidth="1"/>
    <col min="12" max="17" width="8.66666666666667" hidden="1" customWidth="1"/>
  </cols>
  <sheetData>
    <row r="1" s="27" customFormat="1" ht="22.5" spans="1:17">
      <c r="A1" s="30" t="s">
        <v>698</v>
      </c>
      <c r="B1" s="31"/>
      <c r="C1" s="31"/>
      <c r="D1" s="31"/>
      <c r="E1" s="31"/>
      <c r="F1" s="31"/>
      <c r="G1" s="31"/>
      <c r="H1" s="31"/>
      <c r="I1" s="31"/>
      <c r="J1" s="31"/>
      <c r="K1" s="31"/>
      <c r="L1" s="30"/>
      <c r="M1" s="30"/>
      <c r="N1" s="30"/>
      <c r="O1" s="30"/>
      <c r="P1" s="68"/>
      <c r="Q1" s="78"/>
    </row>
    <row r="2" s="27" customFormat="1" ht="12" spans="1:17">
      <c r="A2" s="32" t="str">
        <f>'表1-1 资产配置状况'!A2</f>
        <v>公司名称：</v>
      </c>
      <c r="B2" s="33"/>
      <c r="C2" s="33"/>
      <c r="D2" s="34" t="str">
        <f>'表3-1 成本收益匹配状况'!B2</f>
        <v>//</v>
      </c>
      <c r="E2" s="60"/>
      <c r="F2" s="60"/>
      <c r="G2" s="60"/>
      <c r="H2" s="60"/>
      <c r="I2" s="60"/>
      <c r="J2" s="67"/>
      <c r="K2" s="33"/>
      <c r="L2" s="68"/>
      <c r="M2" s="68"/>
      <c r="N2" s="68"/>
      <c r="P2" s="68"/>
      <c r="Q2" s="78"/>
    </row>
    <row r="3" s="27" customFormat="1" ht="12.75" spans="1:17">
      <c r="A3" s="35" t="s">
        <v>699</v>
      </c>
      <c r="B3" s="33"/>
      <c r="C3" s="33"/>
      <c r="D3" s="33"/>
      <c r="E3" s="33"/>
      <c r="F3" s="33"/>
      <c r="G3" s="33"/>
      <c r="H3" s="33"/>
      <c r="I3" s="33"/>
      <c r="J3" s="33"/>
      <c r="K3" s="33"/>
      <c r="L3" s="68"/>
      <c r="M3" s="68"/>
      <c r="N3" s="68"/>
      <c r="O3" s="68"/>
      <c r="P3" s="68"/>
      <c r="Q3" s="78"/>
    </row>
    <row r="4" s="28" customFormat="1" spans="1:11">
      <c r="A4" s="36"/>
      <c r="B4" s="37" t="s">
        <v>446</v>
      </c>
      <c r="C4" s="38"/>
      <c r="D4" s="39"/>
      <c r="E4" s="61" t="s">
        <v>448</v>
      </c>
      <c r="F4" s="62"/>
      <c r="G4" s="63"/>
      <c r="H4" s="61" t="s">
        <v>131</v>
      </c>
      <c r="I4" s="63"/>
      <c r="J4" s="69" t="s">
        <v>43</v>
      </c>
      <c r="K4" s="70"/>
    </row>
    <row r="5" s="28" customFormat="1" ht="36.75" spans="1:11">
      <c r="A5" s="40"/>
      <c r="B5" s="41" t="s">
        <v>454</v>
      </c>
      <c r="C5" s="42" t="s">
        <v>457</v>
      </c>
      <c r="D5" s="43" t="s">
        <v>459</v>
      </c>
      <c r="E5" s="41" t="s">
        <v>454</v>
      </c>
      <c r="F5" s="42" t="s">
        <v>457</v>
      </c>
      <c r="G5" s="43" t="s">
        <v>459</v>
      </c>
      <c r="H5" s="41" t="s">
        <v>700</v>
      </c>
      <c r="I5" s="43" t="s">
        <v>672</v>
      </c>
      <c r="J5" s="71"/>
      <c r="K5" s="70"/>
    </row>
    <row r="6" s="28" customFormat="1" spans="1:11">
      <c r="A6" s="44" t="s">
        <v>124</v>
      </c>
      <c r="B6" s="45">
        <f>'表2-1 期限结构匹配测试_利率风险对冲率'!B6</f>
        <v>0</v>
      </c>
      <c r="C6" s="46">
        <f>'表2-1 期限结构匹配测试_利率风险对冲率'!E6</f>
        <v>0</v>
      </c>
      <c r="D6" s="47">
        <f>'表2-1 期限结构匹配测试_利率风险对冲率'!G6</f>
        <v>0</v>
      </c>
      <c r="E6" s="64">
        <f>'表2-1 期限结构匹配测试_利率风险对冲率'!I6</f>
        <v>0</v>
      </c>
      <c r="F6" s="46">
        <f>'表2-1 期限结构匹配测试_利率风险对冲率'!J6</f>
        <v>0</v>
      </c>
      <c r="G6" s="47">
        <f>'表2-1 期限结构匹配测试_利率风险对冲率'!K6</f>
        <v>0</v>
      </c>
      <c r="H6" s="64">
        <f>'表1-1 资产配置状况'!H50+'表1-1 资产配置状况'!H68</f>
        <v>0</v>
      </c>
      <c r="I6" s="72">
        <f>'表1-1 资产配置状况'!H85+'表1-1 资产配置状况'!H97</f>
        <v>0</v>
      </c>
      <c r="J6" s="73">
        <f>IFERROR(((D6*G6)/(B6*E6+C6*F6+12*H6+25*I6)),0)</f>
        <v>0</v>
      </c>
      <c r="K6" s="70"/>
    </row>
    <row r="7" s="28" customFormat="1" spans="1:11">
      <c r="A7" s="48" t="s">
        <v>127</v>
      </c>
      <c r="B7" s="49">
        <f>'表2-1 期限结构匹配测试_利率风险对冲率'!B9</f>
        <v>0</v>
      </c>
      <c r="C7" s="50">
        <f>'表2-1 期限结构匹配测试_利率风险对冲率'!E9</f>
        <v>0</v>
      </c>
      <c r="D7" s="51">
        <f>'表2-1 期限结构匹配测试_利率风险对冲率'!G9</f>
        <v>0</v>
      </c>
      <c r="E7" s="64">
        <f>'表2-1 期限结构匹配测试_利率风险对冲率'!I9</f>
        <v>0</v>
      </c>
      <c r="F7" s="50">
        <f>'表2-1 期限结构匹配测试_利率风险对冲率'!J9</f>
        <v>0</v>
      </c>
      <c r="G7" s="47">
        <f>'表2-1 期限结构匹配测试_利率风险对冲率'!K9</f>
        <v>0</v>
      </c>
      <c r="H7" s="65">
        <f>'表1-1 资产配置状况'!Q50+'表1-1 资产配置状况'!Q68</f>
        <v>0</v>
      </c>
      <c r="I7" s="74">
        <f>'表1-1 资产配置状况'!Q85+'表1-1 资产配置状况'!Q97</f>
        <v>0</v>
      </c>
      <c r="J7" s="73">
        <f>IFERROR(((D7*G7)/(B7*E7+C7*F7+12*H7+25*I7)),0)</f>
        <v>0</v>
      </c>
      <c r="K7" s="70"/>
    </row>
    <row r="8" s="28" customFormat="1" ht="14.25" spans="1:11">
      <c r="A8" s="52" t="s">
        <v>128</v>
      </c>
      <c r="B8" s="53">
        <f>'表2-1 期限结构匹配测试_利率风险对冲率'!B10</f>
        <v>0</v>
      </c>
      <c r="C8" s="54">
        <f>'表2-1 期限结构匹配测试_利率风险对冲率'!E10</f>
        <v>0</v>
      </c>
      <c r="D8" s="55">
        <f>'表2-1 期限结构匹配测试_利率风险对冲率'!G10</f>
        <v>0</v>
      </c>
      <c r="E8" s="66">
        <f>'表2-1 期限结构匹配测试_利率风险对冲率'!I10</f>
        <v>0</v>
      </c>
      <c r="F8" s="54">
        <f>'表2-1 期限结构匹配测试_利率风险对冲率'!J10</f>
        <v>0</v>
      </c>
      <c r="G8" s="55">
        <f>'表2-1 期限结构匹配测试_利率风险对冲率'!K10</f>
        <v>0</v>
      </c>
      <c r="H8" s="66">
        <f>'表1-1 资产配置状况'!T50+'表1-1 资产配置状况'!T68</f>
        <v>0</v>
      </c>
      <c r="I8" s="75">
        <f>'表1-1 资产配置状况'!T85+'表1-1 资产配置状况'!T97</f>
        <v>0</v>
      </c>
      <c r="J8" s="76">
        <f>IFERROR(((D8*G8)/(B8*E8+C8*F8+12*H8+25*I8)),0)</f>
        <v>0</v>
      </c>
      <c r="K8" s="70"/>
    </row>
    <row r="9" s="28" customFormat="1" ht="15" spans="1:11">
      <c r="A9" s="56" t="s">
        <v>123</v>
      </c>
      <c r="B9" s="57" t="e">
        <f>B6*E6/E$9+B7*E7/E$9+B8*E8/E$9</f>
        <v>#DIV/0!</v>
      </c>
      <c r="C9" s="58" t="e">
        <f>C6*F6/F$9+C7*F7/F$9+C8*F8/F$9</f>
        <v>#DIV/0!</v>
      </c>
      <c r="D9" s="59" t="e">
        <f>D6*G6/G$9+D7*G7/G$9+D8*G8/G$9</f>
        <v>#DIV/0!</v>
      </c>
      <c r="E9" s="57">
        <f t="shared" ref="E9:I9" si="0">SUM(E6,E7:E8)</f>
        <v>0</v>
      </c>
      <c r="F9" s="58">
        <f t="shared" si="0"/>
        <v>0</v>
      </c>
      <c r="G9" s="59">
        <f t="shared" si="0"/>
        <v>0</v>
      </c>
      <c r="H9" s="57">
        <f t="shared" si="0"/>
        <v>0</v>
      </c>
      <c r="I9" s="59">
        <f t="shared" si="0"/>
        <v>0</v>
      </c>
      <c r="J9" s="77">
        <f>IFERROR(((D9*G9)/(B9*E9+C9*F9+12*H9+25*I9)),0)</f>
        <v>0</v>
      </c>
      <c r="K9" s="70"/>
    </row>
  </sheetData>
  <protectedRanges>
    <protectedRange sqref="B9:C9 D9" name="区域2"/>
    <protectedRange sqref="E9:G9 H6:I8 H9 I9" name="区域4"/>
    <protectedRange sqref="B6:B8" name="区域2_1_1"/>
    <protectedRange sqref="E6:E8" name="区域4_1_1"/>
    <protectedRange sqref="C6:C8" name="区域2_1"/>
    <protectedRange sqref="D6:D8" name="区域2_1_2"/>
    <protectedRange sqref="F6:G8" name="区域4_1_2"/>
    <protectedRange sqref="A2:C2" name="区域1"/>
    <protectedRange sqref="D2:H2" name="区域1_1"/>
  </protectedRanges>
  <mergeCells count="6">
    <mergeCell ref="A1:O1"/>
    <mergeCell ref="B4:D4"/>
    <mergeCell ref="E4:G4"/>
    <mergeCell ref="H4:I4"/>
    <mergeCell ref="A4:A5"/>
    <mergeCell ref="J4:J5"/>
  </mergeCells>
  <dataValidations count="1">
    <dataValidation showInputMessage="1" showErrorMessage="1" sqref="H2"/>
  </dataValidations>
  <pageMargins left="0.75" right="0.75" top="1" bottom="1" header="0.5" footer="0.5"/>
  <pageSetup paperSize="9" orientation="landscape"/>
  <headerFooter/>
  <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8"/>
  <dimension ref="A1:T12"/>
  <sheetViews>
    <sheetView showGridLines="0" tabSelected="1" view="pageBreakPreview" zoomScale="60" zoomScaleNormal="100" workbookViewId="0">
      <selection activeCell="N35" sqref="N35"/>
    </sheetView>
  </sheetViews>
  <sheetFormatPr defaultColWidth="8.83333333333333" defaultRowHeight="13.5"/>
  <cols>
    <col min="1" max="1" width="18.25" customWidth="1"/>
    <col min="2" max="2" width="21.25" customWidth="1"/>
    <col min="3" max="4" width="8.875" customWidth="1"/>
    <col min="5" max="5" width="21.25" customWidth="1"/>
    <col min="6" max="6" width="12.875" customWidth="1"/>
    <col min="7" max="8" width="17.125" customWidth="1"/>
    <col min="9" max="9" width="8.875" customWidth="1"/>
    <col min="10" max="10" width="19.125" customWidth="1"/>
    <col min="11" max="11" width="12.875" customWidth="1"/>
    <col min="12" max="12" width="8.875" customWidth="1"/>
    <col min="13" max="13" width="23.375" customWidth="1"/>
    <col min="14" max="14" width="19.125" customWidth="1"/>
    <col min="15" max="15" width="12.875" customWidth="1"/>
    <col min="16" max="16" width="21.25" customWidth="1"/>
    <col min="17" max="19" width="25.375" customWidth="1"/>
    <col min="20" max="20" width="40" customWidth="1"/>
  </cols>
  <sheetData>
    <row r="1" customHeight="1"/>
    <row r="2" customHeight="1"/>
    <row r="3" customHeight="1" spans="1:1">
      <c r="A3" s="1" t="str">
        <f>'表1-1 资产配置状况'!A2</f>
        <v>公司名称：</v>
      </c>
    </row>
    <row r="4" ht="14.25" spans="1:1">
      <c r="A4" s="1" t="s">
        <v>701</v>
      </c>
    </row>
    <row r="5" spans="1:20">
      <c r="A5" s="2" t="s">
        <v>702</v>
      </c>
      <c r="B5" s="3" t="s">
        <v>703</v>
      </c>
      <c r="C5" s="3" t="s">
        <v>704</v>
      </c>
      <c r="D5" s="3" t="s">
        <v>705</v>
      </c>
      <c r="E5" s="3" t="s">
        <v>706</v>
      </c>
      <c r="F5" s="3" t="s">
        <v>707</v>
      </c>
      <c r="G5" s="3" t="s">
        <v>708</v>
      </c>
      <c r="H5" s="3" t="s">
        <v>709</v>
      </c>
      <c r="I5" s="3" t="s">
        <v>710</v>
      </c>
      <c r="J5" s="3" t="s">
        <v>711</v>
      </c>
      <c r="K5" s="3" t="s">
        <v>712</v>
      </c>
      <c r="L5" s="3" t="s">
        <v>713</v>
      </c>
      <c r="M5" s="3" t="s">
        <v>714</v>
      </c>
      <c r="N5" s="3" t="s">
        <v>715</v>
      </c>
      <c r="O5" s="3" t="s">
        <v>716</v>
      </c>
      <c r="P5" s="3" t="s">
        <v>717</v>
      </c>
      <c r="Q5" s="3" t="s">
        <v>718</v>
      </c>
      <c r="R5" s="3" t="s">
        <v>719</v>
      </c>
      <c r="S5" s="3" t="s">
        <v>720</v>
      </c>
      <c r="T5" s="21" t="s">
        <v>721</v>
      </c>
    </row>
    <row r="6" spans="1:20">
      <c r="A6" s="4">
        <v>1</v>
      </c>
      <c r="B6" s="5"/>
      <c r="C6" s="6"/>
      <c r="D6" s="6"/>
      <c r="E6" s="6"/>
      <c r="F6" s="6"/>
      <c r="G6" s="6"/>
      <c r="H6" s="6"/>
      <c r="I6" s="6"/>
      <c r="J6" s="6"/>
      <c r="K6" s="6"/>
      <c r="L6" s="17"/>
      <c r="M6" s="17"/>
      <c r="N6" s="17"/>
      <c r="O6" s="17"/>
      <c r="P6" s="17"/>
      <c r="Q6" s="17"/>
      <c r="R6" s="17"/>
      <c r="S6" s="17"/>
      <c r="T6" s="22"/>
    </row>
    <row r="7" spans="1:20">
      <c r="A7" s="4">
        <v>2</v>
      </c>
      <c r="B7" s="7"/>
      <c r="C7" s="6"/>
      <c r="D7" s="6"/>
      <c r="E7" s="6"/>
      <c r="F7" s="6"/>
      <c r="G7" s="6"/>
      <c r="H7" s="6"/>
      <c r="I7" s="6"/>
      <c r="J7" s="6"/>
      <c r="K7" s="6"/>
      <c r="L7" s="17"/>
      <c r="M7" s="17"/>
      <c r="N7" s="17"/>
      <c r="O7" s="17"/>
      <c r="P7" s="17"/>
      <c r="Q7" s="17"/>
      <c r="R7" s="17"/>
      <c r="S7" s="17"/>
      <c r="T7" s="22"/>
    </row>
    <row r="8" ht="14.25" spans="1:20">
      <c r="A8" s="8" t="s">
        <v>722</v>
      </c>
      <c r="B8" s="9"/>
      <c r="C8" s="10"/>
      <c r="D8" s="10"/>
      <c r="E8" s="10"/>
      <c r="F8" s="10"/>
      <c r="G8" s="10"/>
      <c r="H8" s="10"/>
      <c r="I8" s="10"/>
      <c r="J8" s="10"/>
      <c r="K8" s="10"/>
      <c r="L8" s="18"/>
      <c r="M8" s="18"/>
      <c r="N8" s="18"/>
      <c r="O8" s="18"/>
      <c r="P8" s="18"/>
      <c r="Q8" s="18"/>
      <c r="R8" s="18"/>
      <c r="S8" s="18"/>
      <c r="T8" s="23"/>
    </row>
    <row r="9" spans="1:20">
      <c r="A9" s="2" t="s">
        <v>723</v>
      </c>
      <c r="B9" s="11" t="s">
        <v>724</v>
      </c>
      <c r="C9" s="3" t="s">
        <v>713</v>
      </c>
      <c r="D9" s="11" t="s">
        <v>725</v>
      </c>
      <c r="E9" s="11" t="s">
        <v>726</v>
      </c>
      <c r="F9" s="11" t="s">
        <v>727</v>
      </c>
      <c r="G9" s="11" t="s">
        <v>728</v>
      </c>
      <c r="H9" s="11" t="s">
        <v>729</v>
      </c>
      <c r="I9" s="19"/>
      <c r="J9" s="11"/>
      <c r="K9" s="11"/>
      <c r="L9" s="20"/>
      <c r="M9" s="20"/>
      <c r="N9" s="20"/>
      <c r="O9" s="20"/>
      <c r="P9" s="20"/>
      <c r="Q9" s="20"/>
      <c r="R9" s="20"/>
      <c r="S9" s="20"/>
      <c r="T9" s="24"/>
    </row>
    <row r="10" spans="1:20">
      <c r="A10" s="12">
        <v>1</v>
      </c>
      <c r="B10" s="13"/>
      <c r="C10" s="13"/>
      <c r="D10" s="13"/>
      <c r="E10" s="13"/>
      <c r="F10" s="13"/>
      <c r="G10" s="13"/>
      <c r="H10" s="13"/>
      <c r="I10" s="13"/>
      <c r="J10" s="13"/>
      <c r="K10" s="13"/>
      <c r="L10" s="13"/>
      <c r="M10" s="13"/>
      <c r="N10" s="13"/>
      <c r="O10" s="13"/>
      <c r="P10" s="13"/>
      <c r="Q10" s="13"/>
      <c r="R10" s="13"/>
      <c r="S10" s="13"/>
      <c r="T10" s="25"/>
    </row>
    <row r="11" spans="1:20">
      <c r="A11" s="12">
        <v>2</v>
      </c>
      <c r="B11" s="13"/>
      <c r="C11" s="13"/>
      <c r="D11" s="13"/>
      <c r="E11" s="13"/>
      <c r="F11" s="13"/>
      <c r="G11" s="13"/>
      <c r="H11" s="13"/>
      <c r="I11" s="13"/>
      <c r="J11" s="13"/>
      <c r="K11" s="13"/>
      <c r="L11" s="13"/>
      <c r="M11" s="13"/>
      <c r="N11" s="13"/>
      <c r="O11" s="13"/>
      <c r="P11" s="13"/>
      <c r="Q11" s="13"/>
      <c r="R11" s="13"/>
      <c r="S11" s="13"/>
      <c r="T11" s="25"/>
    </row>
    <row r="12" ht="14.25" spans="1:20">
      <c r="A12" s="14" t="s">
        <v>722</v>
      </c>
      <c r="B12" s="15"/>
      <c r="C12" s="15"/>
      <c r="D12" s="16"/>
      <c r="E12" s="16"/>
      <c r="F12" s="16"/>
      <c r="G12" s="16"/>
      <c r="H12" s="16"/>
      <c r="I12" s="16"/>
      <c r="J12" s="16"/>
      <c r="K12" s="16"/>
      <c r="L12" s="16"/>
      <c r="M12" s="16"/>
      <c r="N12" s="16"/>
      <c r="O12" s="16"/>
      <c r="P12" s="16"/>
      <c r="Q12" s="16"/>
      <c r="R12" s="16"/>
      <c r="S12" s="16"/>
      <c r="T12" s="26"/>
    </row>
  </sheetData>
  <protectedRanges>
    <protectedRange sqref="A3" name="区域1_2"/>
  </protectedRanges>
  <pageMargins left="0.699305555555556" right="0.699305555555556" top="0.75" bottom="0.75" header="0.3" footer="0.3"/>
  <pageSetup paperSize="9" scale="35" orientation="landscape"/>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15" master=""/>
  <rangeList sheetStid="120" master=""/>
  <rangeList sheetStid="65" master=""/>
  <rangeList sheetStid="113" master=""/>
  <rangeList sheetStid="27" master=""/>
  <rangeList sheetStid="102" master="">
    <arrUserId title="区域4_1_1" rangeCreator="" othersAccessPermission="edit"/>
    <arrUserId title="区域4_1_2" rangeCreator="" othersAccessPermission="edit"/>
  </rangeList>
  <rangeList sheetStid="103" master="">
    <arrUserId title="区域9" rangeCreator="" othersAccessPermission="edit"/>
    <arrUserId title="区域1" rangeCreator="" othersAccessPermission="edit"/>
    <arrUserId title="区域6" rangeCreator="" othersAccessPermission="edit"/>
    <arrUserId title="区域7" rangeCreator="" othersAccessPermission="edit"/>
    <arrUserId title="区域1_3" rangeCreator="" othersAccessPermission="edit"/>
    <arrUserId title="区域2_1" rangeCreator="" othersAccessPermission="edit"/>
    <arrUserId title="区域8_1" rangeCreator="" othersAccessPermission="edit"/>
    <arrUserId title="区域9_3" rangeCreator="" othersAccessPermission="edit"/>
    <arrUserId title="区域9_4" rangeCreator="" othersAccessPermission="edit"/>
    <arrUserId title="区域6_1" rangeCreator="" othersAccessPermission="edit"/>
    <arrUserId title="区域7_1" rangeCreator="" othersAccessPermission="edit"/>
    <arrUserId title="区域7_4" rangeCreator="" othersAccessPermission="edit"/>
  </rangeList>
  <rangeList sheetStid="99" master="">
    <arrUserId title="区域1" rangeCreator="" othersAccessPermission="edit"/>
    <arrUserId title="区域2" rangeCreator="" othersAccessPermission="edit"/>
    <arrUserId title="区域4" rangeCreator="" othersAccessPermission="edit"/>
    <arrUserId title="区域1_1" rangeCreator="" othersAccessPermission="edit"/>
    <arrUserId title="区域3_1" rangeCreator="" othersAccessPermission="edit"/>
    <arrUserId title="区域3_2" rangeCreator="" othersAccessPermission="edit"/>
    <arrUserId title="区域4_2" rangeCreator="" othersAccessPermission="edit"/>
    <arrUserId title="区域2_1_1" rangeCreator="" othersAccessPermission="edit"/>
    <arrUserId title="区域4_1_1" rangeCreator="" othersAccessPermission="edit"/>
    <arrUserId title="区域3_1_1" rangeCreator="" othersAccessPermission="edit"/>
    <arrUserId title="区域2_1" rangeCreator="" othersAccessPermission="edit"/>
    <arrUserId title="区域2_1_2" rangeCreator="" othersAccessPermission="edit"/>
    <arrUserId title="区域4_1_2" rangeCreator="" othersAccessPermission="edit"/>
  </rangeList>
  <rangeList sheetStid="100" master="">
    <arrUserId title="区域1" rangeCreator="" othersAccessPermission="edit"/>
    <arrUserId title="区域4" rangeCreator="" othersAccessPermission="edit"/>
    <arrUserId title="区域2_8" rangeCreator="" othersAccessPermission="edit"/>
    <arrUserId title="区域2_9" rangeCreator="" othersAccessPermission="edit"/>
    <arrUserId title="区域2_10" rangeCreator="" othersAccessPermission="edit"/>
    <arrUserId title="区域2_11" rangeCreator="" othersAccessPermission="edit"/>
    <arrUserId title="区域2_30" rangeCreator="" othersAccessPermission="edit"/>
    <arrUserId title="区域2_31" rangeCreator="" othersAccessPermission="edit"/>
    <arrUserId title="区域1_1" rangeCreator="" othersAccessPermission="edit"/>
    <arrUserId title="区域2_4_1_1_1" rangeCreator="" othersAccessPermission="edit"/>
    <arrUserId title="区域2_5_1_1_1" rangeCreator="" othersAccessPermission="edit"/>
  </rangeList>
  <rangeList sheetStid="117" master="">
    <arrUserId title="区域6" rangeCreator="" othersAccessPermission="edit"/>
    <arrUserId title="区域7" rangeCreator="" othersAccessPermission="edit"/>
    <arrUserId title="区域1_1" rangeCreator="" othersAccessPermission="edit"/>
    <arrUserId title="区域4_1" rangeCreator="" othersAccessPermission="edit"/>
    <arrUserId title="区域6_1" rangeCreator="" othersAccessPermission="edit"/>
    <arrUserId title="区域6_2" rangeCreator="" othersAccessPermission="edit"/>
    <arrUserId title="区域2_1_1" rangeCreator="" othersAccessPermission="edit"/>
    <arrUserId title="区域3_1_1" rangeCreator="" othersAccessPermission="edit"/>
    <arrUserId title="区域5_1_1" rangeCreator="" othersAccessPermission="edit"/>
    <arrUserId title="区域6_1_1" rangeCreator="" othersAccessPermission="edit"/>
    <arrUserId title="区域6_4" rangeCreator="" othersAccessPermission="edit"/>
    <arrUserId title="区域5_1_1_1" rangeCreator="" othersAccessPermission="edit"/>
    <arrUserId title="区域5_1_1_1_1" rangeCreator="" othersAccessPermission="edit"/>
    <arrUserId title="区域5_1_1_2" rangeCreator="" othersAccessPermission="edit"/>
    <arrUserId title="区域5_1_1_1_2" rangeCreator="" othersAccessPermission="edit"/>
    <arrUserId title="区域6_2_1" rangeCreator="" othersAccessPermission="edit"/>
  </rangeList>
  <rangeList sheetStid="70" master="">
    <arrUserId title="区域1" rangeCreator="" othersAccessPermission="edit"/>
    <arrUserId title="区域2" rangeCreator="" othersAccessPermission="edit"/>
    <arrUserId title="区域4" rangeCreator="" othersAccessPermission="edit"/>
    <arrUserId title="区域5" rangeCreator="" othersAccessPermission="edit"/>
    <arrUserId title="区域6" rangeCreator="" othersAccessPermission="edit"/>
    <arrUserId title="区域1_1" rangeCreator="" othersAccessPermission="edit"/>
    <arrUserId title="区域2_1" rangeCreator="" othersAccessPermission="edit"/>
    <arrUserId title="区域2_4" rangeCreator="" othersAccessPermission="edit"/>
    <arrUserId title="区域4_2" rangeCreator="" othersAccessPermission="edit"/>
    <arrUserId title="区域6_1" rangeCreator="" othersAccessPermission="edit"/>
    <arrUserId title="区域6_2" rangeCreator="" othersAccessPermission="edit"/>
    <arrUserId title="区域6_3" rangeCreator="" othersAccessPermission="edit"/>
    <arrUserId title="区域7_1" rangeCreator="" othersAccessPermission="edit"/>
    <arrUserId title="区域3_2" rangeCreator="" othersAccessPermission="edit"/>
    <arrUserId title="区域4_3" rangeCreator="" othersAccessPermission="edit"/>
    <arrUserId title="区域4_4" rangeCreator="" othersAccessPermission="edit"/>
    <arrUserId title="区域4_5" rangeCreator="" othersAccessPermission="edit"/>
    <arrUserId title="区域4_1_1" rangeCreator="" othersAccessPermission="edit"/>
    <arrUserId title="区域4_6" rangeCreator="" othersAccessPermission="edit"/>
    <arrUserId title="区域6_4" rangeCreator="" othersAccessPermission="edit"/>
    <arrUserId title="区域6_5" rangeCreator="" othersAccessPermission="edit"/>
    <arrUserId title="区域6_6" rangeCreator="" othersAccessPermission="edit"/>
    <arrUserId title="区域6_7" rangeCreator="" othersAccessPermission="edit"/>
    <arrUserId title="区域7_3" rangeCreator="" othersAccessPermission="edit"/>
    <arrUserId title="区域7_5" rangeCreator="" othersAccessPermission="edit"/>
    <arrUserId title="区域7_6" rangeCreator="" othersAccessPermission="edit"/>
    <arrUserId title="区域2_2_1" rangeCreator="" othersAccessPermission="edit"/>
    <arrUserId title="区域2_3_1" rangeCreator="" othersAccessPermission="edit"/>
    <arrUserId title="区域2_4_1" rangeCreator="" othersAccessPermission="edit"/>
    <arrUserId title="区域2_4_3" rangeCreator="" othersAccessPermission="edit"/>
    <arrUserId title="区域5_1_1" rangeCreator="" othersAccessPermission="edit"/>
    <arrUserId title="区域3" rangeCreator="" othersAccessPermission="edit"/>
    <arrUserId title="区域6_10" rangeCreator="" othersAccessPermission="edit"/>
    <arrUserId title="区域6_11" rangeCreator="" othersAccessPermission="edit"/>
    <arrUserId title="区域6_12" rangeCreator="" othersAccessPermission="edit"/>
  </rangeList>
  <rangeList sheetStid="119" master="">
    <arrUserId title="区域1" rangeCreator="" othersAccessPermission="edit"/>
    <arrUserId title="区域1_1" rangeCreator="" othersAccessPermission="edit"/>
  </rangeList>
  <rangeList sheetStid="118" master="">
    <arrUserId title="区域2" rangeCreator="" othersAccessPermission="edit"/>
    <arrUserId title="区域4" rangeCreator="" othersAccessPermission="edit"/>
    <arrUserId title="区域2_1_1" rangeCreator="" othersAccessPermission="edit"/>
    <arrUserId title="区域4_1_1" rangeCreator="" othersAccessPermission="edit"/>
    <arrUserId title="区域2_1" rangeCreator="" othersAccessPermission="edit"/>
    <arrUserId title="区域2_1_2" rangeCreator="" othersAccessPermission="edit"/>
    <arrUserId title="区域4_1_2" rangeCreator="" othersAccessPermission="edit"/>
    <arrUserId title="区域1" rangeCreator="" othersAccessPermission="edit"/>
    <arrUserId title="区域1_1" rangeCreator="" othersAccessPermission="edit"/>
  </rangeList>
  <rangeList sheetStid="116" master="">
    <arrUserId title="区域1_2"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14</vt:i4>
      </vt:variant>
    </vt:vector>
  </HeadingPairs>
  <TitlesOfParts>
    <vt:vector size="14" baseType="lpstr">
      <vt:lpstr>封面</vt:lpstr>
      <vt:lpstr>资产负债匹配指标预警报表(人身保险公司)</vt:lpstr>
      <vt:lpstr>目录</vt:lpstr>
      <vt:lpstr>评估频率和填报频率</vt:lpstr>
      <vt:lpstr>表1-1 资产配置状况</vt:lpstr>
      <vt:lpstr>表1-2 资产信用状况</vt:lpstr>
      <vt:lpstr>表1-3 负债产品信息</vt:lpstr>
      <vt:lpstr>表2-1 期限结构匹配测试_利率风险对冲率</vt:lpstr>
      <vt:lpstr>表2-2 期限结构匹配测试_基点价值变动率</vt:lpstr>
      <vt:lpstr>表3-1 成本收益匹配状况</vt:lpstr>
      <vt:lpstr>表3-2 成本收益匹配压力测试</vt:lpstr>
      <vt:lpstr>表4-1 流动性覆盖率</vt:lpstr>
      <vt:lpstr>表4-2 流动性匹配率</vt:lpstr>
      <vt:lpstr>不良资产备注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circ</dc:creator>
  <cp:lastModifiedBy>宋萌欣</cp:lastModifiedBy>
  <dcterms:created xsi:type="dcterms:W3CDTF">2016-11-06T01:26:00Z</dcterms:created>
  <cp:lastPrinted>2026-03-27T08:16:00Z</cp:lastPrinted>
  <dcterms:modified xsi:type="dcterms:W3CDTF">2026-08-21T17:19:05Z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2052-11.8.2.11764</vt:lpwstr>
  </property>
  <property fmtid="{D5CDD505-2E9C-101B-9397-08002B2CF9AE}" pid="3" name="ICV">
    <vt:lpwstr>A4D00EA40ECD49E1BD98D10683D97366_13</vt:lpwstr>
  </property>
  <property fmtid="{D5CDD505-2E9C-101B-9397-08002B2CF9AE}" pid="4" name="KSOReadingLayout">
    <vt:bool>false</vt:bool>
  </property>
  <property fmtid="{D5CDD505-2E9C-101B-9397-08002B2CF9AE}" pid="5" name="EM_Doc_Temp_ID">
    <vt:lpwstr>36F3B464-C17D-41D7-9A13-B3B43416D06F</vt:lpwstr>
  </property>
  <property fmtid="{D5CDD505-2E9C-101B-9397-08002B2CF9AE}" pid="6" name="CalculationRule">
    <vt:i4>0</vt:i4>
  </property>
</Properties>
</file>